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mc:AlternateContent xmlns:mc="http://schemas.openxmlformats.org/markup-compatibility/2006">
    <mc:Choice Requires="x15">
      <x15ac:absPath xmlns:x15ac="http://schemas.microsoft.com/office/spreadsheetml/2010/11/ac" url="P:\stats\SD5\publishing\Capital forecast 2024-25\"/>
    </mc:Choice>
  </mc:AlternateContent>
  <xr:revisionPtr revIDLastSave="0" documentId="8_{07492484-E2E3-402A-A422-081BF9300B71}" xr6:coauthVersionLast="47" xr6:coauthVersionMax="47" xr10:uidLastSave="{00000000-0000-0000-0000-000000000000}"/>
  <workbookProtection lockStructure="1"/>
  <bookViews>
    <workbookView xWindow="28680" yWindow="-120" windowWidth="29040" windowHeight="15840" tabRatio="520" xr2:uid="{00000000-000D-0000-FFFF-FFFF00000000}"/>
  </bookViews>
  <sheets>
    <sheet name="FrontPage" sheetId="16" r:id="rId1"/>
    <sheet name="Page1" sheetId="5" r:id="rId2"/>
    <sheet name="Page2" sheetId="6" r:id="rId3"/>
    <sheet name="Narrative" sheetId="9" r:id="rId4"/>
    <sheet name="Comments" sheetId="12" r:id="rId5"/>
    <sheet name="Survey Response Burden" sheetId="10" r:id="rId6"/>
    <sheet name="Transfer" sheetId="7" state="hidden" r:id="rId7"/>
    <sheet name="Details" sheetId="13" state="hidden" r:id="rId8"/>
    <sheet name="Text" sheetId="14" state="hidden" r:id="rId9"/>
    <sheet name="Translate" sheetId="15" state="hidden" r:id="rId10"/>
    <sheet name="ValData" sheetId="17" state="hidden" r:id="rId11"/>
  </sheets>
  <definedNames>
    <definedName name="_xlnm._FilterDatabase" localSheetId="8" hidden="1">Text!$A$2:$H$107</definedName>
    <definedName name="_tab1">Transfer!$B$2:$G$139</definedName>
    <definedName name="Addresses">Details!$E$8:$P$39</definedName>
    <definedName name="Authority">Details!$A$7:$D$39</definedName>
    <definedName name="Page1">Page1!$C$17:$H$42</definedName>
    <definedName name="Page2">Page2!$C$13:$I$63</definedName>
    <definedName name="_xlnm.Print_Area" localSheetId="4">Comments!$B$2:$H$19</definedName>
    <definedName name="_xlnm.Print_Area" localSheetId="0">FrontPage!$B$2:$P$45</definedName>
    <definedName name="_xlnm.Print_Area" localSheetId="3">Narrative!$B$2:$M$33</definedName>
    <definedName name="_xlnm.Print_Area" localSheetId="1">Page1!$B$2:$I$46</definedName>
    <definedName name="_xlnm.Print_Area" localSheetId="2">Page2!$B$2:$I$63</definedName>
    <definedName name="_xlnm.Print_Area" localSheetId="5">'Survey Response Burden'!$B$2:$J$16</definedName>
    <definedName name="Query_from_LocalGovernmentFinance" localSheetId="10" hidden="1">ValData!$AF$5:$AL$4001</definedName>
    <definedName name="UANumber">Details!$D$1</definedName>
    <definedName name="ValP1">Page1!$C$17:$AF$42</definedName>
    <definedName name="ValP2">Page2!$C$13:$AF$62</definedName>
    <definedName name="Vtab">Transfer!$A$2:$G$142</definedName>
    <definedName name="Year">Details!$H$1</definedName>
    <definedName name="Year_dash">Details!$J$1</definedName>
    <definedName name="YoYOut">Table3[]</definedName>
  </definedNames>
  <calcPr calcId="191029"/>
  <pivotCaches>
    <pivotCache cacheId="0" r:id="rId12"/>
    <pivotCache cacheId="1"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13" l="1"/>
  <c r="N2" i="13"/>
  <c r="N3" i="13"/>
  <c r="Q11" i="6"/>
  <c r="P11" i="6"/>
  <c r="O11" i="6"/>
  <c r="Q15" i="5"/>
  <c r="P15" i="5"/>
  <c r="O15" i="5"/>
  <c r="J3" i="13"/>
  <c r="J2" i="13"/>
  <c r="AE6" i="17" l="1"/>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66" i="17"/>
  <c r="AE67" i="17"/>
  <c r="AE68"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114" i="17"/>
  <c r="AE115" i="17"/>
  <c r="AE116" i="17"/>
  <c r="AE117" i="17"/>
  <c r="AE118" i="17"/>
  <c r="AE119" i="17"/>
  <c r="AE120" i="17"/>
  <c r="AE121" i="17"/>
  <c r="AE122" i="17"/>
  <c r="AE123" i="17"/>
  <c r="AE124" i="17"/>
  <c r="AE125" i="17"/>
  <c r="AE126" i="17"/>
  <c r="AE127" i="17"/>
  <c r="AE128" i="17"/>
  <c r="AE129" i="17"/>
  <c r="AE130" i="17"/>
  <c r="AE131" i="17"/>
  <c r="AE132" i="17"/>
  <c r="AE133" i="17"/>
  <c r="AE134" i="17"/>
  <c r="AE135" i="17"/>
  <c r="AE136" i="17"/>
  <c r="AE137" i="17"/>
  <c r="AE138" i="17"/>
  <c r="AE139" i="17"/>
  <c r="AE140" i="17"/>
  <c r="AE141" i="17"/>
  <c r="AE142" i="17"/>
  <c r="AE143" i="17"/>
  <c r="AE144" i="17"/>
  <c r="AE145" i="17"/>
  <c r="AE146" i="17"/>
  <c r="AE147" i="17"/>
  <c r="AE148" i="17"/>
  <c r="AE149" i="17"/>
  <c r="AE150" i="17"/>
  <c r="AE151" i="17"/>
  <c r="AE152" i="17"/>
  <c r="AE153" i="17"/>
  <c r="AE154" i="17"/>
  <c r="AE155" i="17"/>
  <c r="AE156" i="17"/>
  <c r="AE157" i="17"/>
  <c r="AE158" i="17"/>
  <c r="AE159" i="17"/>
  <c r="AE160" i="17"/>
  <c r="AE161" i="17"/>
  <c r="AE162" i="17"/>
  <c r="AE163" i="17"/>
  <c r="AE164" i="17"/>
  <c r="AE165" i="17"/>
  <c r="AE166" i="17"/>
  <c r="AE167" i="17"/>
  <c r="AE168" i="17"/>
  <c r="AE169" i="17"/>
  <c r="AE170" i="17"/>
  <c r="AE171" i="17"/>
  <c r="AE172" i="17"/>
  <c r="AE173" i="17"/>
  <c r="AE174" i="17"/>
  <c r="AE175" i="17"/>
  <c r="AE176" i="17"/>
  <c r="AE177" i="17"/>
  <c r="AE178" i="17"/>
  <c r="AE179" i="17"/>
  <c r="AE180" i="17"/>
  <c r="AE181" i="17"/>
  <c r="AE182" i="17"/>
  <c r="AE183" i="17"/>
  <c r="AE184" i="17"/>
  <c r="AE185" i="17"/>
  <c r="AE186" i="17"/>
  <c r="AE187" i="17"/>
  <c r="AE188" i="17"/>
  <c r="AE189" i="17"/>
  <c r="AE190" i="17"/>
  <c r="AE191" i="17"/>
  <c r="AE192" i="17"/>
  <c r="AE193" i="17"/>
  <c r="AE194" i="17"/>
  <c r="AE195" i="17"/>
  <c r="AE196" i="17"/>
  <c r="AE197" i="17"/>
  <c r="AE198" i="17"/>
  <c r="AE199" i="17"/>
  <c r="AE200" i="17"/>
  <c r="AE201" i="17"/>
  <c r="AE202" i="17"/>
  <c r="AE203" i="17"/>
  <c r="AE204" i="17"/>
  <c r="AE205" i="17"/>
  <c r="AE206" i="17"/>
  <c r="AE207" i="17"/>
  <c r="AE208" i="17"/>
  <c r="AE209" i="17"/>
  <c r="AE210" i="17"/>
  <c r="AE211" i="17"/>
  <c r="AE212" i="17"/>
  <c r="AE213" i="17"/>
  <c r="AE214" i="17"/>
  <c r="AE215" i="17"/>
  <c r="AE216" i="17"/>
  <c r="AE217" i="17"/>
  <c r="AE218" i="17"/>
  <c r="AE219" i="17"/>
  <c r="AE220" i="17"/>
  <c r="AE221" i="17"/>
  <c r="AE222" i="17"/>
  <c r="AE223" i="17"/>
  <c r="AE224" i="17"/>
  <c r="AE225" i="17"/>
  <c r="AE226" i="17"/>
  <c r="AE227" i="17"/>
  <c r="AE228" i="17"/>
  <c r="AE229" i="17"/>
  <c r="AE230" i="17"/>
  <c r="AE231" i="17"/>
  <c r="AE232" i="17"/>
  <c r="AE233" i="17"/>
  <c r="AE234" i="17"/>
  <c r="AE235" i="17"/>
  <c r="AE236" i="17"/>
  <c r="AE237" i="17"/>
  <c r="AE238" i="17"/>
  <c r="AE239" i="17"/>
  <c r="AE240" i="17"/>
  <c r="AE241" i="17"/>
  <c r="AE242" i="17"/>
  <c r="AE243" i="17"/>
  <c r="AE244" i="17"/>
  <c r="AE245" i="17"/>
  <c r="AE246" i="17"/>
  <c r="AE247" i="17"/>
  <c r="AE248" i="17"/>
  <c r="AE249" i="17"/>
  <c r="AE250" i="17"/>
  <c r="AE251" i="17"/>
  <c r="AE252" i="17"/>
  <c r="AE253" i="17"/>
  <c r="AE254" i="17"/>
  <c r="AE255" i="17"/>
  <c r="AE256" i="17"/>
  <c r="AE257" i="17"/>
  <c r="AE258" i="17"/>
  <c r="AE259" i="17"/>
  <c r="AE260" i="17"/>
  <c r="AE261" i="17"/>
  <c r="AE262" i="17"/>
  <c r="AE263" i="17"/>
  <c r="AE264" i="17"/>
  <c r="AE265" i="17"/>
  <c r="AE266" i="17"/>
  <c r="AE267" i="17"/>
  <c r="AE268" i="17"/>
  <c r="AE269" i="17"/>
  <c r="AE270" i="17"/>
  <c r="AE271" i="17"/>
  <c r="AE272" i="17"/>
  <c r="AE273" i="17"/>
  <c r="AE274" i="17"/>
  <c r="AE275" i="17"/>
  <c r="AE276" i="17"/>
  <c r="AE277" i="17"/>
  <c r="AE278" i="17"/>
  <c r="AE279" i="17"/>
  <c r="AE280" i="17"/>
  <c r="AE281" i="17"/>
  <c r="AE282" i="17"/>
  <c r="AE283" i="17"/>
  <c r="AE284" i="17"/>
  <c r="AE285" i="17"/>
  <c r="AE286" i="17"/>
  <c r="AE287" i="17"/>
  <c r="AE288" i="17"/>
  <c r="AE289" i="17"/>
  <c r="AE290" i="17"/>
  <c r="AE291" i="17"/>
  <c r="AE292" i="17"/>
  <c r="AE293" i="17"/>
  <c r="AE294" i="17"/>
  <c r="AE295" i="17"/>
  <c r="AE296" i="17"/>
  <c r="AE297" i="17"/>
  <c r="AE298" i="17"/>
  <c r="AE299" i="17"/>
  <c r="AE300" i="17"/>
  <c r="AE301" i="17"/>
  <c r="AE302" i="17"/>
  <c r="AE303" i="17"/>
  <c r="AE304" i="17"/>
  <c r="AE305" i="17"/>
  <c r="AE306" i="17"/>
  <c r="AE307" i="17"/>
  <c r="AE308" i="17"/>
  <c r="AE309" i="17"/>
  <c r="AE310" i="17"/>
  <c r="AE311" i="17"/>
  <c r="AE312" i="17"/>
  <c r="AE313" i="17"/>
  <c r="AE314" i="17"/>
  <c r="AE315" i="17"/>
  <c r="AE316" i="17"/>
  <c r="AE317" i="17"/>
  <c r="AE318" i="17"/>
  <c r="AE319" i="17"/>
  <c r="AE320" i="17"/>
  <c r="AE321" i="17"/>
  <c r="AE322" i="17"/>
  <c r="AE323" i="17"/>
  <c r="AE324" i="17"/>
  <c r="AE325" i="17"/>
  <c r="AE326" i="17"/>
  <c r="AE327" i="17"/>
  <c r="AE328" i="17"/>
  <c r="AE329" i="17"/>
  <c r="AE330" i="17"/>
  <c r="AE331" i="17"/>
  <c r="AE332" i="17"/>
  <c r="AE333" i="17"/>
  <c r="AE334" i="17"/>
  <c r="AE335" i="17"/>
  <c r="AE336" i="17"/>
  <c r="AE337" i="17"/>
  <c r="AE338" i="17"/>
  <c r="AE339" i="17"/>
  <c r="AE340" i="17"/>
  <c r="AE341" i="17"/>
  <c r="AE342" i="17"/>
  <c r="AE343" i="17"/>
  <c r="AE344" i="17"/>
  <c r="AE345" i="17"/>
  <c r="AE346" i="17"/>
  <c r="AE347" i="17"/>
  <c r="AE348" i="17"/>
  <c r="AE349" i="17"/>
  <c r="AE350" i="17"/>
  <c r="AE351" i="17"/>
  <c r="AE352" i="17"/>
  <c r="AE353" i="17"/>
  <c r="AE354" i="17"/>
  <c r="AE355" i="17"/>
  <c r="AE356" i="17"/>
  <c r="AE357" i="17"/>
  <c r="AE358" i="17"/>
  <c r="AE359" i="17"/>
  <c r="AE360" i="17"/>
  <c r="AE361" i="17"/>
  <c r="AE362" i="17"/>
  <c r="AE363" i="17"/>
  <c r="AE364" i="17"/>
  <c r="AE365" i="17"/>
  <c r="AE366" i="17"/>
  <c r="AE367" i="17"/>
  <c r="AE368" i="17"/>
  <c r="AE369" i="17"/>
  <c r="AE370" i="17"/>
  <c r="AE371" i="17"/>
  <c r="AE372" i="17"/>
  <c r="AE373" i="17"/>
  <c r="AE374" i="17"/>
  <c r="AE375" i="17"/>
  <c r="AE376" i="17"/>
  <c r="AE377" i="17"/>
  <c r="AE378" i="17"/>
  <c r="AE379" i="17"/>
  <c r="AE380" i="17"/>
  <c r="AE381" i="17"/>
  <c r="AE382" i="17"/>
  <c r="AE383" i="17"/>
  <c r="AE384" i="17"/>
  <c r="AE385" i="17"/>
  <c r="AE386" i="17"/>
  <c r="AE387" i="17"/>
  <c r="AE388" i="17"/>
  <c r="AE389" i="17"/>
  <c r="AE390" i="17"/>
  <c r="AE391" i="17"/>
  <c r="AE392" i="17"/>
  <c r="AE393" i="17"/>
  <c r="AE394" i="17"/>
  <c r="AE395" i="17"/>
  <c r="AE396" i="17"/>
  <c r="AE397" i="17"/>
  <c r="AE398" i="17"/>
  <c r="AE399" i="17"/>
  <c r="AE400" i="17"/>
  <c r="AE401" i="17"/>
  <c r="AE402" i="17"/>
  <c r="AE403" i="17"/>
  <c r="AE404" i="17"/>
  <c r="AE405" i="17"/>
  <c r="AE406" i="17"/>
  <c r="AE407" i="17"/>
  <c r="AE408" i="17"/>
  <c r="AE409" i="17"/>
  <c r="AE410" i="17"/>
  <c r="AE411" i="17"/>
  <c r="AE412" i="17"/>
  <c r="AE413" i="17"/>
  <c r="AE414" i="17"/>
  <c r="AE415" i="17"/>
  <c r="AE416" i="17"/>
  <c r="AE417" i="17"/>
  <c r="AE418" i="17"/>
  <c r="AE419" i="17"/>
  <c r="AE420" i="17"/>
  <c r="AE421" i="17"/>
  <c r="AE422" i="17"/>
  <c r="AE423" i="17"/>
  <c r="AE424" i="17"/>
  <c r="AE425" i="17"/>
  <c r="AE426" i="17"/>
  <c r="AE427" i="17"/>
  <c r="AE428" i="17"/>
  <c r="AE429" i="17"/>
  <c r="AE430" i="17"/>
  <c r="AE431" i="17"/>
  <c r="AE432" i="17"/>
  <c r="AE433" i="17"/>
  <c r="AE434" i="17"/>
  <c r="AE435" i="17"/>
  <c r="AE436" i="17"/>
  <c r="AE437" i="17"/>
  <c r="AE438" i="17"/>
  <c r="AE439" i="17"/>
  <c r="AE440" i="17"/>
  <c r="AE441" i="17"/>
  <c r="AE442" i="17"/>
  <c r="AE443" i="17"/>
  <c r="AE444" i="17"/>
  <c r="AE445" i="17"/>
  <c r="AE446" i="17"/>
  <c r="AE447" i="17"/>
  <c r="AE448" i="17"/>
  <c r="AE449" i="17"/>
  <c r="AE450" i="17"/>
  <c r="AE451" i="17"/>
  <c r="AE452" i="17"/>
  <c r="AE453" i="17"/>
  <c r="AE454" i="17"/>
  <c r="AE455" i="17"/>
  <c r="AE456" i="17"/>
  <c r="AE457" i="17"/>
  <c r="AE458" i="17"/>
  <c r="AE459" i="17"/>
  <c r="AE460" i="17"/>
  <c r="AE461" i="17"/>
  <c r="AE462" i="17"/>
  <c r="AE463" i="17"/>
  <c r="AE464" i="17"/>
  <c r="AE465" i="17"/>
  <c r="AE466" i="17"/>
  <c r="AE467" i="17"/>
  <c r="AE468" i="17"/>
  <c r="AE469" i="17"/>
  <c r="AE470" i="17"/>
  <c r="AE471" i="17"/>
  <c r="AE472" i="17"/>
  <c r="AE473" i="17"/>
  <c r="AE474" i="17"/>
  <c r="AE475" i="17"/>
  <c r="AE476" i="17"/>
  <c r="AE477" i="17"/>
  <c r="AE478" i="17"/>
  <c r="AE479" i="17"/>
  <c r="AE480" i="17"/>
  <c r="AE481" i="17"/>
  <c r="AE482" i="17"/>
  <c r="AE483" i="17"/>
  <c r="AE484" i="17"/>
  <c r="AE485" i="17"/>
  <c r="AE486" i="17"/>
  <c r="AE487" i="17"/>
  <c r="AE488" i="17"/>
  <c r="AE489" i="17"/>
  <c r="AE490" i="17"/>
  <c r="AE491" i="17"/>
  <c r="AE492" i="17"/>
  <c r="AE493" i="17"/>
  <c r="AE494" i="17"/>
  <c r="AE495" i="17"/>
  <c r="AE496" i="17"/>
  <c r="AE497" i="17"/>
  <c r="AE498" i="17"/>
  <c r="AE499" i="17"/>
  <c r="AE500" i="17"/>
  <c r="AE501" i="17"/>
  <c r="AE502" i="17"/>
  <c r="AE503" i="17"/>
  <c r="AE504" i="17"/>
  <c r="AE505" i="17"/>
  <c r="AE506" i="17"/>
  <c r="AE507" i="17"/>
  <c r="AE508" i="17"/>
  <c r="AE509" i="17"/>
  <c r="AE510" i="17"/>
  <c r="AE511" i="17"/>
  <c r="AE512" i="17"/>
  <c r="AE513" i="17"/>
  <c r="AE514" i="17"/>
  <c r="AE515" i="17"/>
  <c r="AE516" i="17"/>
  <c r="AE517" i="17"/>
  <c r="AE518" i="17"/>
  <c r="AE519" i="17"/>
  <c r="AE520" i="17"/>
  <c r="AE521" i="17"/>
  <c r="AE522" i="17"/>
  <c r="AE523" i="17"/>
  <c r="AE524" i="17"/>
  <c r="AE525" i="17"/>
  <c r="AE526" i="17"/>
  <c r="AE527" i="17"/>
  <c r="AE528" i="17"/>
  <c r="AE529" i="17"/>
  <c r="AE530" i="17"/>
  <c r="AE531" i="17"/>
  <c r="AE532" i="17"/>
  <c r="AE533" i="17"/>
  <c r="AE534" i="17"/>
  <c r="AE535" i="17"/>
  <c r="AE536" i="17"/>
  <c r="AE537" i="17"/>
  <c r="AE538" i="17"/>
  <c r="AE539" i="17"/>
  <c r="AE540" i="17"/>
  <c r="AE541" i="17"/>
  <c r="AE542" i="17"/>
  <c r="AE543" i="17"/>
  <c r="AE544" i="17"/>
  <c r="AE545" i="17"/>
  <c r="AE546" i="17"/>
  <c r="AE547" i="17"/>
  <c r="AE548" i="17"/>
  <c r="AE549" i="17"/>
  <c r="AE550" i="17"/>
  <c r="AE551" i="17"/>
  <c r="AE552" i="17"/>
  <c r="AE553" i="17"/>
  <c r="AE554" i="17"/>
  <c r="AE555" i="17"/>
  <c r="AE556" i="17"/>
  <c r="AE557" i="17"/>
  <c r="AE558" i="17"/>
  <c r="AE559" i="17"/>
  <c r="AE560" i="17"/>
  <c r="AE561" i="17"/>
  <c r="AE562" i="17"/>
  <c r="AE563" i="17"/>
  <c r="AE564" i="17"/>
  <c r="AE565" i="17"/>
  <c r="AE566" i="17"/>
  <c r="AE567" i="17"/>
  <c r="AE568" i="17"/>
  <c r="AE569" i="17"/>
  <c r="AE570" i="17"/>
  <c r="AE571" i="17"/>
  <c r="AE572" i="17"/>
  <c r="AE573" i="17"/>
  <c r="AE574" i="17"/>
  <c r="AE575" i="17"/>
  <c r="AE576" i="17"/>
  <c r="AE577" i="17"/>
  <c r="AE578" i="17"/>
  <c r="AE579" i="17"/>
  <c r="AE580" i="17"/>
  <c r="AE581" i="17"/>
  <c r="AE582" i="17"/>
  <c r="AE583" i="17"/>
  <c r="AE584" i="17"/>
  <c r="AE585" i="17"/>
  <c r="AE586" i="17"/>
  <c r="AE587" i="17"/>
  <c r="AE588" i="17"/>
  <c r="AE589" i="17"/>
  <c r="AE590" i="17"/>
  <c r="AE591" i="17"/>
  <c r="AE592" i="17"/>
  <c r="AE593" i="17"/>
  <c r="AE594" i="17"/>
  <c r="AE595" i="17"/>
  <c r="AE596" i="17"/>
  <c r="AE597" i="17"/>
  <c r="AE598" i="17"/>
  <c r="AE599" i="17"/>
  <c r="AE600" i="17"/>
  <c r="AE601" i="17"/>
  <c r="AE602" i="17"/>
  <c r="AE603" i="17"/>
  <c r="AE604" i="17"/>
  <c r="AE605" i="17"/>
  <c r="AE606" i="17"/>
  <c r="AE607" i="17"/>
  <c r="AE608" i="17"/>
  <c r="AE609" i="17"/>
  <c r="AE610" i="17"/>
  <c r="AE611" i="17"/>
  <c r="AE612" i="17"/>
  <c r="AE613" i="17"/>
  <c r="AE614" i="17"/>
  <c r="AE615" i="17"/>
  <c r="AE616" i="17"/>
  <c r="AE617" i="17"/>
  <c r="AE618" i="17"/>
  <c r="AE619" i="17"/>
  <c r="AE620" i="17"/>
  <c r="AE621" i="17"/>
  <c r="AE622" i="17"/>
  <c r="AE623" i="17"/>
  <c r="AE624" i="17"/>
  <c r="AE625" i="17"/>
  <c r="AE626" i="17"/>
  <c r="AE627" i="17"/>
  <c r="AE628" i="17"/>
  <c r="AE629" i="17"/>
  <c r="AE630" i="17"/>
  <c r="AE631" i="17"/>
  <c r="AE632" i="17"/>
  <c r="AE633" i="17"/>
  <c r="AE634" i="17"/>
  <c r="AE635" i="17"/>
  <c r="AE636" i="17"/>
  <c r="AE637" i="17"/>
  <c r="AE638" i="17"/>
  <c r="AE639" i="17"/>
  <c r="AE640" i="17"/>
  <c r="AE641" i="17"/>
  <c r="AE642" i="17"/>
  <c r="AE643" i="17"/>
  <c r="AE644" i="17"/>
  <c r="AE645" i="17"/>
  <c r="AE646" i="17"/>
  <c r="AE647" i="17"/>
  <c r="AE648" i="17"/>
  <c r="AE649" i="17"/>
  <c r="AE650" i="17"/>
  <c r="AE651" i="17"/>
  <c r="AE652" i="17"/>
  <c r="AE653" i="17"/>
  <c r="AE654" i="17"/>
  <c r="AE655" i="17"/>
  <c r="AE656" i="17"/>
  <c r="AE657" i="17"/>
  <c r="AE658" i="17"/>
  <c r="AE659" i="17"/>
  <c r="AE660" i="17"/>
  <c r="AE661" i="17"/>
  <c r="AE662" i="17"/>
  <c r="AE663" i="17"/>
  <c r="AE664" i="17"/>
  <c r="AE665" i="17"/>
  <c r="AE666" i="17"/>
  <c r="AE667" i="17"/>
  <c r="AE668" i="17"/>
  <c r="AE669" i="17"/>
  <c r="AE670" i="17"/>
  <c r="AE671" i="17"/>
  <c r="AE672" i="17"/>
  <c r="AE673" i="17"/>
  <c r="AE674" i="17"/>
  <c r="AE675" i="17"/>
  <c r="AE676" i="17"/>
  <c r="AE677" i="17"/>
  <c r="AE678" i="17"/>
  <c r="AE679" i="17"/>
  <c r="AE680" i="17"/>
  <c r="AE681" i="17"/>
  <c r="AE682" i="17"/>
  <c r="AE683" i="17"/>
  <c r="AE684" i="17"/>
  <c r="AE685" i="17"/>
  <c r="AE686" i="17"/>
  <c r="AE687" i="17"/>
  <c r="AE688" i="17"/>
  <c r="AE689" i="17"/>
  <c r="AE690" i="17"/>
  <c r="AE691" i="17"/>
  <c r="AE692" i="17"/>
  <c r="AE693" i="17"/>
  <c r="AE694" i="17"/>
  <c r="AE695" i="17"/>
  <c r="AE696" i="17"/>
  <c r="AE697" i="17"/>
  <c r="AE698" i="17"/>
  <c r="AE699" i="17"/>
  <c r="AE700" i="17"/>
  <c r="AE701" i="17"/>
  <c r="AE702" i="17"/>
  <c r="AE703" i="17"/>
  <c r="AE704" i="17"/>
  <c r="AE705" i="17"/>
  <c r="AE706" i="17"/>
  <c r="AE707" i="17"/>
  <c r="AE708" i="17"/>
  <c r="AE709" i="17"/>
  <c r="AE710" i="17"/>
  <c r="AE711" i="17"/>
  <c r="AE712" i="17"/>
  <c r="AE713" i="17"/>
  <c r="AE714" i="17"/>
  <c r="AE715" i="17"/>
  <c r="AE716" i="17"/>
  <c r="AE717" i="17"/>
  <c r="AE718" i="17"/>
  <c r="AE719" i="17"/>
  <c r="AE720" i="17"/>
  <c r="AE721" i="17"/>
  <c r="AE722" i="17"/>
  <c r="AE723" i="17"/>
  <c r="AE724" i="17"/>
  <c r="AE725" i="17"/>
  <c r="AE726" i="17"/>
  <c r="AE727" i="17"/>
  <c r="AE728" i="17"/>
  <c r="AE729" i="17"/>
  <c r="AE730" i="17"/>
  <c r="AE731" i="17"/>
  <c r="AE732" i="17"/>
  <c r="AE733" i="17"/>
  <c r="AE734" i="17"/>
  <c r="AE735" i="17"/>
  <c r="AE736" i="17"/>
  <c r="AE737" i="17"/>
  <c r="AE738" i="17"/>
  <c r="AE739" i="17"/>
  <c r="AE740" i="17"/>
  <c r="AE741" i="17"/>
  <c r="AE742" i="17"/>
  <c r="AE743" i="17"/>
  <c r="AE744" i="17"/>
  <c r="AE745" i="17"/>
  <c r="AE746" i="17"/>
  <c r="AE747" i="17"/>
  <c r="AE748" i="17"/>
  <c r="AE749" i="17"/>
  <c r="AE750" i="17"/>
  <c r="AE751" i="17"/>
  <c r="AE752" i="17"/>
  <c r="AE753" i="17"/>
  <c r="AE754" i="17"/>
  <c r="AE755" i="17"/>
  <c r="AE756" i="17"/>
  <c r="AE757" i="17"/>
  <c r="AE758" i="17"/>
  <c r="AE759" i="17"/>
  <c r="AE760" i="17"/>
  <c r="AE761" i="17"/>
  <c r="AE762" i="17"/>
  <c r="AE763" i="17"/>
  <c r="AE764" i="17"/>
  <c r="AE765" i="17"/>
  <c r="AE766" i="17"/>
  <c r="AE767" i="17"/>
  <c r="AE768" i="17"/>
  <c r="AE769" i="17"/>
  <c r="AE770" i="17"/>
  <c r="AE771" i="17"/>
  <c r="AE772" i="17"/>
  <c r="AE773" i="17"/>
  <c r="AE774" i="17"/>
  <c r="AE775" i="17"/>
  <c r="AE776" i="17"/>
  <c r="AE777" i="17"/>
  <c r="AE778" i="17"/>
  <c r="AE779" i="17"/>
  <c r="AE780" i="17"/>
  <c r="AE781" i="17"/>
  <c r="AE782" i="17"/>
  <c r="AE783" i="17"/>
  <c r="AE784" i="17"/>
  <c r="AE785" i="17"/>
  <c r="AE786" i="17"/>
  <c r="AE787" i="17"/>
  <c r="AE788" i="17"/>
  <c r="AE789" i="17"/>
  <c r="AE790" i="17"/>
  <c r="AE791" i="17"/>
  <c r="AE792" i="17"/>
  <c r="AE793" i="17"/>
  <c r="AE794" i="17"/>
  <c r="AE795" i="17"/>
  <c r="AE796" i="17"/>
  <c r="AE797" i="17"/>
  <c r="AE798" i="17"/>
  <c r="AE799" i="17"/>
  <c r="AE800" i="17"/>
  <c r="AE801" i="17"/>
  <c r="AE802" i="17"/>
  <c r="AE803" i="17"/>
  <c r="AE804" i="17"/>
  <c r="AE805" i="17"/>
  <c r="AE806" i="17"/>
  <c r="AE807" i="17"/>
  <c r="AE808" i="17"/>
  <c r="AE809" i="17"/>
  <c r="AE810" i="17"/>
  <c r="AE811" i="17"/>
  <c r="AE812" i="17"/>
  <c r="AE813" i="17"/>
  <c r="AE814" i="17"/>
  <c r="AE815" i="17"/>
  <c r="AE816" i="17"/>
  <c r="AE817" i="17"/>
  <c r="AE818" i="17"/>
  <c r="AE819" i="17"/>
  <c r="AE820" i="17"/>
  <c r="AE821" i="17"/>
  <c r="AE822" i="17"/>
  <c r="AE823" i="17"/>
  <c r="AE824" i="17"/>
  <c r="AE825" i="17"/>
  <c r="AE826" i="17"/>
  <c r="AE827" i="17"/>
  <c r="AE828" i="17"/>
  <c r="AE829" i="17"/>
  <c r="AE830" i="17"/>
  <c r="AE831" i="17"/>
  <c r="AE832" i="17"/>
  <c r="AE833" i="17"/>
  <c r="AE834" i="17"/>
  <c r="AE835" i="17"/>
  <c r="AE836" i="17"/>
  <c r="AE837" i="17"/>
  <c r="AE838" i="17"/>
  <c r="AE839" i="17"/>
  <c r="AE840" i="17"/>
  <c r="AE841" i="17"/>
  <c r="AE842" i="17"/>
  <c r="AE843" i="17"/>
  <c r="AE844" i="17"/>
  <c r="AE845" i="17"/>
  <c r="AE846" i="17"/>
  <c r="AE847" i="17"/>
  <c r="AE848" i="17"/>
  <c r="AE849" i="17"/>
  <c r="AE850" i="17"/>
  <c r="AE851" i="17"/>
  <c r="AE852" i="17"/>
  <c r="AE853" i="17"/>
  <c r="AE854" i="17"/>
  <c r="AE855" i="17"/>
  <c r="AE856" i="17"/>
  <c r="AE857" i="17"/>
  <c r="AE858" i="17"/>
  <c r="AE859" i="17"/>
  <c r="AE860" i="17"/>
  <c r="AE861" i="17"/>
  <c r="AE862" i="17"/>
  <c r="AE863" i="17"/>
  <c r="AE864" i="17"/>
  <c r="AE865" i="17"/>
  <c r="AE866" i="17"/>
  <c r="AE867" i="17"/>
  <c r="AE868" i="17"/>
  <c r="AE869" i="17"/>
  <c r="AE870" i="17"/>
  <c r="AE871" i="17"/>
  <c r="AE872" i="17"/>
  <c r="AE873" i="17"/>
  <c r="AE874" i="17"/>
  <c r="AE875" i="17"/>
  <c r="AE876" i="17"/>
  <c r="AE877" i="17"/>
  <c r="AE878" i="17"/>
  <c r="AE879" i="17"/>
  <c r="AE880" i="17"/>
  <c r="AE881" i="17"/>
  <c r="AE882" i="17"/>
  <c r="AE883" i="17"/>
  <c r="AE884" i="17"/>
  <c r="AE885" i="17"/>
  <c r="AE886" i="17"/>
  <c r="AE887" i="17"/>
  <c r="AE888" i="17"/>
  <c r="AE889" i="17"/>
  <c r="AE890" i="17"/>
  <c r="AE891" i="17"/>
  <c r="AE892" i="17"/>
  <c r="AE893" i="17"/>
  <c r="AE894" i="17"/>
  <c r="AE895" i="17"/>
  <c r="AE896" i="17"/>
  <c r="AE897" i="17"/>
  <c r="AE898" i="17"/>
  <c r="AE899" i="17"/>
  <c r="AE900" i="17"/>
  <c r="AE901" i="17"/>
  <c r="AE902" i="17"/>
  <c r="AE903" i="17"/>
  <c r="AE904" i="17"/>
  <c r="AE905" i="17"/>
  <c r="AE906" i="17"/>
  <c r="AE907" i="17"/>
  <c r="AE908" i="17"/>
  <c r="AE909" i="17"/>
  <c r="AE910" i="17"/>
  <c r="AE911" i="17"/>
  <c r="AE912" i="17"/>
  <c r="AE913" i="17"/>
  <c r="AE914" i="17"/>
  <c r="AE915" i="17"/>
  <c r="AE916" i="17"/>
  <c r="AE917" i="17"/>
  <c r="AE918" i="17"/>
  <c r="AE919" i="17"/>
  <c r="AE920" i="17"/>
  <c r="AE921" i="17"/>
  <c r="AE922" i="17"/>
  <c r="AE923" i="17"/>
  <c r="AE924" i="17"/>
  <c r="AE925" i="17"/>
  <c r="AE926" i="17"/>
  <c r="AE927" i="17"/>
  <c r="AE928" i="17"/>
  <c r="AE929" i="17"/>
  <c r="AE930" i="17"/>
  <c r="AE931" i="17"/>
  <c r="AE932" i="17"/>
  <c r="AE933" i="17"/>
  <c r="AE934" i="17"/>
  <c r="AE935" i="17"/>
  <c r="AE936" i="17"/>
  <c r="AE937" i="17"/>
  <c r="AE938" i="17"/>
  <c r="AE939" i="17"/>
  <c r="AE940" i="17"/>
  <c r="AE941" i="17"/>
  <c r="AE942" i="17"/>
  <c r="AE943" i="17"/>
  <c r="AE944" i="17"/>
  <c r="AE945" i="17"/>
  <c r="AE946" i="17"/>
  <c r="AE947" i="17"/>
  <c r="AE948" i="17"/>
  <c r="AE949" i="17"/>
  <c r="AE950" i="17"/>
  <c r="AE951" i="17"/>
  <c r="AE952" i="17"/>
  <c r="AE953" i="17"/>
  <c r="AE954" i="17"/>
  <c r="AE955" i="17"/>
  <c r="AE956" i="17"/>
  <c r="AE957" i="17"/>
  <c r="AE958" i="17"/>
  <c r="AE959" i="17"/>
  <c r="AE960" i="17"/>
  <c r="AE961" i="17"/>
  <c r="AE962" i="17"/>
  <c r="AE963" i="17"/>
  <c r="AE964" i="17"/>
  <c r="AE965" i="17"/>
  <c r="AE966" i="17"/>
  <c r="AE967" i="17"/>
  <c r="AE968" i="17"/>
  <c r="AE969" i="17"/>
  <c r="AE970" i="17"/>
  <c r="AE971" i="17"/>
  <c r="AE972" i="17"/>
  <c r="AE973" i="17"/>
  <c r="AE974" i="17"/>
  <c r="AE975" i="17"/>
  <c r="AE976" i="17"/>
  <c r="AE977" i="17"/>
  <c r="AE978" i="17"/>
  <c r="AE979" i="17"/>
  <c r="AE980" i="17"/>
  <c r="AE981" i="17"/>
  <c r="AE982" i="17"/>
  <c r="AE983" i="17"/>
  <c r="AE984" i="17"/>
  <c r="AE985" i="17"/>
  <c r="AE986" i="17"/>
  <c r="AE987" i="17"/>
  <c r="AE988" i="17"/>
  <c r="AE989" i="17"/>
  <c r="AE990" i="17"/>
  <c r="AE991" i="17"/>
  <c r="AE992" i="17"/>
  <c r="AE993" i="17"/>
  <c r="AE994" i="17"/>
  <c r="AE995" i="17"/>
  <c r="AE996" i="17"/>
  <c r="AE997" i="17"/>
  <c r="AE998" i="17"/>
  <c r="AE999" i="17"/>
  <c r="AE1000" i="17"/>
  <c r="AE1001" i="17"/>
  <c r="AE1002" i="17"/>
  <c r="AE1003" i="17"/>
  <c r="AE1004" i="17"/>
  <c r="AE1005" i="17"/>
  <c r="AE1006" i="17"/>
  <c r="AE1007" i="17"/>
  <c r="AE1008" i="17"/>
  <c r="AE1009" i="17"/>
  <c r="AE1010" i="17"/>
  <c r="AE1011" i="17"/>
  <c r="AE1012" i="17"/>
  <c r="AE1013" i="17"/>
  <c r="AE1014" i="17"/>
  <c r="AE1015" i="17"/>
  <c r="AE1016" i="17"/>
  <c r="AE1017" i="17"/>
  <c r="AE1018" i="17"/>
  <c r="AE1019" i="17"/>
  <c r="AE1020" i="17"/>
  <c r="AE1021" i="17"/>
  <c r="AE1022" i="17"/>
  <c r="AE1023" i="17"/>
  <c r="AE1024" i="17"/>
  <c r="AE1025" i="17"/>
  <c r="AE1026" i="17"/>
  <c r="AE1027" i="17"/>
  <c r="AE1028" i="17"/>
  <c r="AE1029" i="17"/>
  <c r="AE1030" i="17"/>
  <c r="AE1031" i="17"/>
  <c r="AE1032" i="17"/>
  <c r="AE1033" i="17"/>
  <c r="AE1034" i="17"/>
  <c r="AE1035" i="17"/>
  <c r="AE1036" i="17"/>
  <c r="AE1037" i="17"/>
  <c r="AE1038" i="17"/>
  <c r="AE1039" i="17"/>
  <c r="AE1040" i="17"/>
  <c r="AE1041" i="17"/>
  <c r="AE1042" i="17"/>
  <c r="AE1043" i="17"/>
  <c r="AE1044" i="17"/>
  <c r="AE1045" i="17"/>
  <c r="AE1046" i="17"/>
  <c r="AE1047" i="17"/>
  <c r="AE1048" i="17"/>
  <c r="AE1049" i="17"/>
  <c r="AE1050" i="17"/>
  <c r="AE1051" i="17"/>
  <c r="AE1052" i="17"/>
  <c r="AE1053" i="17"/>
  <c r="AE1054" i="17"/>
  <c r="AE1055" i="17"/>
  <c r="AE1056" i="17"/>
  <c r="AE1057" i="17"/>
  <c r="AE1058" i="17"/>
  <c r="AE1059" i="17"/>
  <c r="AE1060" i="17"/>
  <c r="AE1061" i="17"/>
  <c r="AE1062" i="17"/>
  <c r="AE1063" i="17"/>
  <c r="AE1064" i="17"/>
  <c r="AE1065" i="17"/>
  <c r="AE1066" i="17"/>
  <c r="AE1067" i="17"/>
  <c r="AE1068" i="17"/>
  <c r="AE1069" i="17"/>
  <c r="AE1070" i="17"/>
  <c r="AE1071" i="17"/>
  <c r="AE1072" i="17"/>
  <c r="AE1073" i="17"/>
  <c r="AE1074" i="17"/>
  <c r="AE1075" i="17"/>
  <c r="AE1076" i="17"/>
  <c r="AE1077" i="17"/>
  <c r="AE1078" i="17"/>
  <c r="AE1079" i="17"/>
  <c r="AE1080" i="17"/>
  <c r="AE1081" i="17"/>
  <c r="AE1082" i="17"/>
  <c r="AE1083" i="17"/>
  <c r="AE1084" i="17"/>
  <c r="AE1085" i="17"/>
  <c r="AE1086" i="17"/>
  <c r="AE1087" i="17"/>
  <c r="AE1088" i="17"/>
  <c r="AE1089" i="17"/>
  <c r="AE1090" i="17"/>
  <c r="AE1091" i="17"/>
  <c r="AE1092" i="17"/>
  <c r="AE1093" i="17"/>
  <c r="AE1094" i="17"/>
  <c r="AE1095" i="17"/>
  <c r="AE1096" i="17"/>
  <c r="AE1097" i="17"/>
  <c r="AE1098" i="17"/>
  <c r="AE1099" i="17"/>
  <c r="AE1100" i="17"/>
  <c r="AE1101" i="17"/>
  <c r="AE1102" i="17"/>
  <c r="AE1103" i="17"/>
  <c r="AE1104" i="17"/>
  <c r="AE1105" i="17"/>
  <c r="AE1106" i="17"/>
  <c r="AE1107" i="17"/>
  <c r="AE1108" i="17"/>
  <c r="AE1109" i="17"/>
  <c r="AE1110" i="17"/>
  <c r="AE1111" i="17"/>
  <c r="AE1112" i="17"/>
  <c r="AE1113" i="17"/>
  <c r="AE1114" i="17"/>
  <c r="AE1115" i="17"/>
  <c r="AE1116" i="17"/>
  <c r="AE1117" i="17"/>
  <c r="AE1118" i="17"/>
  <c r="AE1119" i="17"/>
  <c r="AE1120" i="17"/>
  <c r="AE1121" i="17"/>
  <c r="AE1122" i="17"/>
  <c r="AE1123" i="17"/>
  <c r="AE1124" i="17"/>
  <c r="AE1125" i="17"/>
  <c r="AE1126" i="17"/>
  <c r="AE1127" i="17"/>
  <c r="AE1128" i="17"/>
  <c r="AE1129" i="17"/>
  <c r="AE1130" i="17"/>
  <c r="AE1131" i="17"/>
  <c r="AE1132" i="17"/>
  <c r="AE1133" i="17"/>
  <c r="AE1134" i="17"/>
  <c r="AE1135" i="17"/>
  <c r="AE1136" i="17"/>
  <c r="AE1137" i="17"/>
  <c r="AE1138" i="17"/>
  <c r="AE1139" i="17"/>
  <c r="AE1140" i="17"/>
  <c r="AE1141" i="17"/>
  <c r="AE1142" i="17"/>
  <c r="AE1143" i="17"/>
  <c r="AE1144" i="17"/>
  <c r="AE1145" i="17"/>
  <c r="AE1146" i="17"/>
  <c r="AE1147" i="17"/>
  <c r="AE1148" i="17"/>
  <c r="AE1149" i="17"/>
  <c r="AE1150" i="17"/>
  <c r="AE1151" i="17"/>
  <c r="AE1152" i="17"/>
  <c r="AE1153" i="17"/>
  <c r="AE1154" i="17"/>
  <c r="AE1155" i="17"/>
  <c r="AE1156" i="17"/>
  <c r="AE1157" i="17"/>
  <c r="AE1158" i="17"/>
  <c r="AE1159" i="17"/>
  <c r="AE1160" i="17"/>
  <c r="AE1161" i="17"/>
  <c r="AE1162" i="17"/>
  <c r="AE1163" i="17"/>
  <c r="AE1164" i="17"/>
  <c r="AE1165" i="17"/>
  <c r="AE1166" i="17"/>
  <c r="AE1167" i="17"/>
  <c r="AE1168" i="17"/>
  <c r="AE1169" i="17"/>
  <c r="AE1170" i="17"/>
  <c r="AE1171" i="17"/>
  <c r="AE1172" i="17"/>
  <c r="AE1173" i="17"/>
  <c r="AE1174" i="17"/>
  <c r="AE1175" i="17"/>
  <c r="AE1176" i="17"/>
  <c r="AE1177" i="17"/>
  <c r="AE1178" i="17"/>
  <c r="AE1179" i="17"/>
  <c r="AE1180" i="17"/>
  <c r="AE1181" i="17"/>
  <c r="AE1182" i="17"/>
  <c r="AE1183" i="17"/>
  <c r="AE1184" i="17"/>
  <c r="AE1185" i="17"/>
  <c r="AE1186" i="17"/>
  <c r="AE1187" i="17"/>
  <c r="AE1188" i="17"/>
  <c r="AE1189" i="17"/>
  <c r="AE1190" i="17"/>
  <c r="AE1191" i="17"/>
  <c r="AE1192" i="17"/>
  <c r="AE1193" i="17"/>
  <c r="AE1194" i="17"/>
  <c r="AE1195" i="17"/>
  <c r="AE1196" i="17"/>
  <c r="AE1197" i="17"/>
  <c r="AE1198" i="17"/>
  <c r="AE1199" i="17"/>
  <c r="AE1200" i="17"/>
  <c r="AE1201" i="17"/>
  <c r="AE1202" i="17"/>
  <c r="AE1203" i="17"/>
  <c r="AE1204" i="17"/>
  <c r="AE1205" i="17"/>
  <c r="AE1206" i="17"/>
  <c r="AE1207" i="17"/>
  <c r="AE1208" i="17"/>
  <c r="AE1209" i="17"/>
  <c r="AE1210" i="17"/>
  <c r="AE1211" i="17"/>
  <c r="AE1212" i="17"/>
  <c r="AE1213" i="17"/>
  <c r="AE1214" i="17"/>
  <c r="AE1215" i="17"/>
  <c r="AE1216" i="17"/>
  <c r="AE1217" i="17"/>
  <c r="AE1218" i="17"/>
  <c r="AE1219" i="17"/>
  <c r="AE1220" i="17"/>
  <c r="AE1221" i="17"/>
  <c r="AE1222" i="17"/>
  <c r="AE1223" i="17"/>
  <c r="AE1224" i="17"/>
  <c r="AE1225" i="17"/>
  <c r="AE1226" i="17"/>
  <c r="AE1227" i="17"/>
  <c r="AE1228" i="17"/>
  <c r="AE1229" i="17"/>
  <c r="AE1230" i="17"/>
  <c r="AE1231" i="17"/>
  <c r="AE1232" i="17"/>
  <c r="AE1233" i="17"/>
  <c r="AE1234" i="17"/>
  <c r="AE1235" i="17"/>
  <c r="AE1236" i="17"/>
  <c r="AE1237" i="17"/>
  <c r="AE1238" i="17"/>
  <c r="AE1239" i="17"/>
  <c r="AE1240" i="17"/>
  <c r="AE1241" i="17"/>
  <c r="AE1242" i="17"/>
  <c r="AE1243" i="17"/>
  <c r="AE1244" i="17"/>
  <c r="AE1245" i="17"/>
  <c r="AE1246" i="17"/>
  <c r="AE1247" i="17"/>
  <c r="AE1248" i="17"/>
  <c r="AE1249" i="17"/>
  <c r="AE1250" i="17"/>
  <c r="AE1251" i="17"/>
  <c r="AE1252" i="17"/>
  <c r="AE1253" i="17"/>
  <c r="AE1254" i="17"/>
  <c r="AE1255" i="17"/>
  <c r="AE1256" i="17"/>
  <c r="AE1257" i="17"/>
  <c r="AE1258" i="17"/>
  <c r="AE1259" i="17"/>
  <c r="AE1260" i="17"/>
  <c r="AE1261" i="17"/>
  <c r="AE1262" i="17"/>
  <c r="AE1263" i="17"/>
  <c r="AE1264" i="17"/>
  <c r="AE1265" i="17"/>
  <c r="AE1266" i="17"/>
  <c r="AE1267" i="17"/>
  <c r="AE1268" i="17"/>
  <c r="AE1269" i="17"/>
  <c r="AE1270" i="17"/>
  <c r="AE1271" i="17"/>
  <c r="AE1272" i="17"/>
  <c r="AE1273" i="17"/>
  <c r="AE1274" i="17"/>
  <c r="AE1275" i="17"/>
  <c r="AE1276" i="17"/>
  <c r="AE1277" i="17"/>
  <c r="AE1278" i="17"/>
  <c r="AE1279" i="17"/>
  <c r="AE1280" i="17"/>
  <c r="AE1281" i="17"/>
  <c r="AE1282" i="17"/>
  <c r="AE1283" i="17"/>
  <c r="AE1284" i="17"/>
  <c r="AE1285" i="17"/>
  <c r="AE1286" i="17"/>
  <c r="AE1287" i="17"/>
  <c r="AE1288" i="17"/>
  <c r="AE1289" i="17"/>
  <c r="AE1290" i="17"/>
  <c r="AE1291" i="17"/>
  <c r="AE1292" i="17"/>
  <c r="AE1293" i="17"/>
  <c r="AE1294" i="17"/>
  <c r="AE1295" i="17"/>
  <c r="AE1296" i="17"/>
  <c r="AE1297" i="17"/>
  <c r="AE1298" i="17"/>
  <c r="AE1299" i="17"/>
  <c r="AE1300" i="17"/>
  <c r="AE1301" i="17"/>
  <c r="AE1302" i="17"/>
  <c r="AE1303" i="17"/>
  <c r="AE1304" i="17"/>
  <c r="AE1305" i="17"/>
  <c r="AE1306" i="17"/>
  <c r="AE1307" i="17"/>
  <c r="AE1308" i="17"/>
  <c r="AE1309" i="17"/>
  <c r="AE1310" i="17"/>
  <c r="AE1311" i="17"/>
  <c r="AE1312" i="17"/>
  <c r="AE1313" i="17"/>
  <c r="AE1314" i="17"/>
  <c r="AE1315" i="17"/>
  <c r="AE1316" i="17"/>
  <c r="AE1317" i="17"/>
  <c r="AE1318" i="17"/>
  <c r="AE1319" i="17"/>
  <c r="AE1320" i="17"/>
  <c r="AE1321" i="17"/>
  <c r="AE1322" i="17"/>
  <c r="AE1323" i="17"/>
  <c r="AE1324" i="17"/>
  <c r="AE1325" i="17"/>
  <c r="AE1326" i="17"/>
  <c r="AE1327" i="17"/>
  <c r="AE1328" i="17"/>
  <c r="AE1329" i="17"/>
  <c r="AE1330" i="17"/>
  <c r="AE1331" i="17"/>
  <c r="AE1332" i="17"/>
  <c r="AE1333" i="17"/>
  <c r="AE1334" i="17"/>
  <c r="AE1335" i="17"/>
  <c r="AE1336" i="17"/>
  <c r="AE1337" i="17"/>
  <c r="AE1338" i="17"/>
  <c r="AE1339" i="17"/>
  <c r="AE1340" i="17"/>
  <c r="AE1341" i="17"/>
  <c r="AE1342" i="17"/>
  <c r="AE1343" i="17"/>
  <c r="AE1344" i="17"/>
  <c r="AE1345" i="17"/>
  <c r="AE1346" i="17"/>
  <c r="AE1347" i="17"/>
  <c r="AE1348" i="17"/>
  <c r="AE1349" i="17"/>
  <c r="AE1350" i="17"/>
  <c r="AE1351" i="17"/>
  <c r="AE1352" i="17"/>
  <c r="AE1353" i="17"/>
  <c r="AE1354" i="17"/>
  <c r="AE1355" i="17"/>
  <c r="AE1356" i="17"/>
  <c r="AE1357" i="17"/>
  <c r="AE1358" i="17"/>
  <c r="AE1359" i="17"/>
  <c r="AE1360" i="17"/>
  <c r="AE1361" i="17"/>
  <c r="AE1362" i="17"/>
  <c r="AE1363" i="17"/>
  <c r="AE1364" i="17"/>
  <c r="AE1365" i="17"/>
  <c r="AE1366" i="17"/>
  <c r="AE1367" i="17"/>
  <c r="AE1368" i="17"/>
  <c r="AE1369" i="17"/>
  <c r="AE1370" i="17"/>
  <c r="AE1371" i="17"/>
  <c r="AE1372" i="17"/>
  <c r="AE1373" i="17"/>
  <c r="AE1374" i="17"/>
  <c r="AE1375" i="17"/>
  <c r="AE1376" i="17"/>
  <c r="AE1377" i="17"/>
  <c r="AE1378" i="17"/>
  <c r="AE1379" i="17"/>
  <c r="AE1380" i="17"/>
  <c r="AE1381" i="17"/>
  <c r="AE1382" i="17"/>
  <c r="AE1383" i="17"/>
  <c r="AE1384" i="17"/>
  <c r="AE1385" i="17"/>
  <c r="AE1386" i="17"/>
  <c r="AE1387" i="17"/>
  <c r="AE1388" i="17"/>
  <c r="AE1389" i="17"/>
  <c r="AE1390" i="17"/>
  <c r="AE1391" i="17"/>
  <c r="AE1392" i="17"/>
  <c r="AE1393" i="17"/>
  <c r="AE1394" i="17"/>
  <c r="AE1395" i="17"/>
  <c r="AE1396" i="17"/>
  <c r="AE1397" i="17"/>
  <c r="AE1398" i="17"/>
  <c r="AE1399" i="17"/>
  <c r="AE1400" i="17"/>
  <c r="AE1401" i="17"/>
  <c r="AE1402" i="17"/>
  <c r="AE1403" i="17"/>
  <c r="AE1404" i="17"/>
  <c r="AE1405" i="17"/>
  <c r="AE1406" i="17"/>
  <c r="AE1407" i="17"/>
  <c r="AE1408" i="17"/>
  <c r="AE1409" i="17"/>
  <c r="AE1410" i="17"/>
  <c r="AE1411" i="17"/>
  <c r="AE1412" i="17"/>
  <c r="AE1413" i="17"/>
  <c r="AE1414" i="17"/>
  <c r="AE1415" i="17"/>
  <c r="AE1416" i="17"/>
  <c r="AE1417" i="17"/>
  <c r="AE1418" i="17"/>
  <c r="AE1419" i="17"/>
  <c r="AE1420" i="17"/>
  <c r="AE1421" i="17"/>
  <c r="AE1422" i="17"/>
  <c r="AE1423" i="17"/>
  <c r="AE1424" i="17"/>
  <c r="AE1425" i="17"/>
  <c r="AE1426" i="17"/>
  <c r="AE1427" i="17"/>
  <c r="AE1428" i="17"/>
  <c r="AE1429" i="17"/>
  <c r="AE1430" i="17"/>
  <c r="AE1431" i="17"/>
  <c r="AE1432" i="17"/>
  <c r="AE1433" i="17"/>
  <c r="AE1434" i="17"/>
  <c r="AE1435" i="17"/>
  <c r="AE1436" i="17"/>
  <c r="AE1437" i="17"/>
  <c r="AE1438" i="17"/>
  <c r="AE1439" i="17"/>
  <c r="AE1440" i="17"/>
  <c r="AE1441" i="17"/>
  <c r="AE1442" i="17"/>
  <c r="AE1443" i="17"/>
  <c r="AE1444" i="17"/>
  <c r="AE1445" i="17"/>
  <c r="AE1446" i="17"/>
  <c r="AE1447" i="17"/>
  <c r="AE1448" i="17"/>
  <c r="AE1449" i="17"/>
  <c r="AE1450" i="17"/>
  <c r="AE1451" i="17"/>
  <c r="AE1452" i="17"/>
  <c r="AE1453" i="17"/>
  <c r="AE1454" i="17"/>
  <c r="AE1455" i="17"/>
  <c r="AE1456" i="17"/>
  <c r="AE1457" i="17"/>
  <c r="AE1458" i="17"/>
  <c r="AE1459" i="17"/>
  <c r="AE1460" i="17"/>
  <c r="AE1461" i="17"/>
  <c r="AE1462" i="17"/>
  <c r="AE1463" i="17"/>
  <c r="AE1464" i="17"/>
  <c r="AE1465" i="17"/>
  <c r="AE1466" i="17"/>
  <c r="AE1467" i="17"/>
  <c r="AE1468" i="17"/>
  <c r="AE1469" i="17"/>
  <c r="AE1470" i="17"/>
  <c r="AE1471" i="17"/>
  <c r="AE1472" i="17"/>
  <c r="AE1473" i="17"/>
  <c r="AE1474" i="17"/>
  <c r="AE1475" i="17"/>
  <c r="AE1476" i="17"/>
  <c r="AE1477" i="17"/>
  <c r="AE1478" i="17"/>
  <c r="AE1479" i="17"/>
  <c r="AE1480" i="17"/>
  <c r="AE1481" i="17"/>
  <c r="AE1482" i="17"/>
  <c r="AE1483" i="17"/>
  <c r="AE1484" i="17"/>
  <c r="AE1485" i="17"/>
  <c r="AE1486" i="17"/>
  <c r="AE1487" i="17"/>
  <c r="AE1488" i="17"/>
  <c r="AE1489" i="17"/>
  <c r="AE1490" i="17"/>
  <c r="AE1491" i="17"/>
  <c r="AE1492" i="17"/>
  <c r="AE1493" i="17"/>
  <c r="AE1494" i="17"/>
  <c r="AE1495" i="17"/>
  <c r="AE1496" i="17"/>
  <c r="AE1497" i="17"/>
  <c r="AE1498" i="17"/>
  <c r="AE1499" i="17"/>
  <c r="AE1500" i="17"/>
  <c r="AE1501" i="17"/>
  <c r="AE1502" i="17"/>
  <c r="AE1503" i="17"/>
  <c r="AE1504" i="17"/>
  <c r="AE1505" i="17"/>
  <c r="AE1506" i="17"/>
  <c r="AE1507" i="17"/>
  <c r="AE1508" i="17"/>
  <c r="AE1509" i="17"/>
  <c r="AE1510" i="17"/>
  <c r="AE1511" i="17"/>
  <c r="AE1512" i="17"/>
  <c r="AE1513" i="17"/>
  <c r="AE1514" i="17"/>
  <c r="AE1515" i="17"/>
  <c r="AE1516" i="17"/>
  <c r="AE1517" i="17"/>
  <c r="AE1518" i="17"/>
  <c r="AE1519" i="17"/>
  <c r="AE1520" i="17"/>
  <c r="AE1521" i="17"/>
  <c r="AE1522" i="17"/>
  <c r="AE1523" i="17"/>
  <c r="AE1524" i="17"/>
  <c r="AE1525" i="17"/>
  <c r="AE1526" i="17"/>
  <c r="AE1527" i="17"/>
  <c r="AE1528" i="17"/>
  <c r="AE1529" i="17"/>
  <c r="AE1530" i="17"/>
  <c r="AE1531" i="17"/>
  <c r="AE1532" i="17"/>
  <c r="AE1533" i="17"/>
  <c r="AE1534" i="17"/>
  <c r="AE1535" i="17"/>
  <c r="AE1536" i="17"/>
  <c r="AE1537" i="17"/>
  <c r="AE1538" i="17"/>
  <c r="AE1539" i="17"/>
  <c r="AE1540" i="17"/>
  <c r="AE1541" i="17"/>
  <c r="AE1542" i="17"/>
  <c r="AE1543" i="17"/>
  <c r="AE1544" i="17"/>
  <c r="AE1545" i="17"/>
  <c r="AE1546" i="17"/>
  <c r="AE1547" i="17"/>
  <c r="AE1548" i="17"/>
  <c r="AE1549" i="17"/>
  <c r="AE1550" i="17"/>
  <c r="AE1551" i="17"/>
  <c r="AE1552" i="17"/>
  <c r="AE1553" i="17"/>
  <c r="AE1554" i="17"/>
  <c r="AE1555" i="17"/>
  <c r="AE1556" i="17"/>
  <c r="AE1557" i="17"/>
  <c r="AE1558" i="17"/>
  <c r="AE1559" i="17"/>
  <c r="AE1560" i="17"/>
  <c r="AE1561" i="17"/>
  <c r="AE1562" i="17"/>
  <c r="AE1563" i="17"/>
  <c r="AE1564" i="17"/>
  <c r="AE1565" i="17"/>
  <c r="AE1566" i="17"/>
  <c r="AE1567" i="17"/>
  <c r="AE1568" i="17"/>
  <c r="AE1569" i="17"/>
  <c r="AE1570" i="17"/>
  <c r="AE1571" i="17"/>
  <c r="AE1572" i="17"/>
  <c r="AE1573" i="17"/>
  <c r="AE1574" i="17"/>
  <c r="AE1575" i="17"/>
  <c r="AE1576" i="17"/>
  <c r="AE1577" i="17"/>
  <c r="AE1578" i="17"/>
  <c r="AE1579" i="17"/>
  <c r="AE1580" i="17"/>
  <c r="AE1581" i="17"/>
  <c r="AE1582" i="17"/>
  <c r="AE1583" i="17"/>
  <c r="AE1584" i="17"/>
  <c r="AE1585" i="17"/>
  <c r="AE1586" i="17"/>
  <c r="AE1587" i="17"/>
  <c r="AE1588" i="17"/>
  <c r="AE1589" i="17"/>
  <c r="AE1590" i="17"/>
  <c r="AE1591" i="17"/>
  <c r="AE1592" i="17"/>
  <c r="AE1593" i="17"/>
  <c r="AE1594" i="17"/>
  <c r="AE1595" i="17"/>
  <c r="AE1596" i="17"/>
  <c r="AE1597" i="17"/>
  <c r="AE1598" i="17"/>
  <c r="AE1599" i="17"/>
  <c r="AE1600" i="17"/>
  <c r="AE1601" i="17"/>
  <c r="AE1602" i="17"/>
  <c r="AE1603" i="17"/>
  <c r="AE1604" i="17"/>
  <c r="AE1605" i="17"/>
  <c r="AE1606" i="17"/>
  <c r="AE1607" i="17"/>
  <c r="AE1608" i="17"/>
  <c r="AE1609" i="17"/>
  <c r="AE1610" i="17"/>
  <c r="AE1611" i="17"/>
  <c r="AE1612" i="17"/>
  <c r="AE1613" i="17"/>
  <c r="AE1614" i="17"/>
  <c r="AE1615" i="17"/>
  <c r="AE1616" i="17"/>
  <c r="AE1617" i="17"/>
  <c r="AE1618" i="17"/>
  <c r="AE1619" i="17"/>
  <c r="AE1620" i="17"/>
  <c r="AE1621" i="17"/>
  <c r="AE1622" i="17"/>
  <c r="AE1623" i="17"/>
  <c r="AE1624" i="17"/>
  <c r="AE1625" i="17"/>
  <c r="AE1626" i="17"/>
  <c r="AE1627" i="17"/>
  <c r="AE1628" i="17"/>
  <c r="AE1629" i="17"/>
  <c r="AE1630" i="17"/>
  <c r="AE1631" i="17"/>
  <c r="AE1632" i="17"/>
  <c r="AE1633" i="17"/>
  <c r="AE1634" i="17"/>
  <c r="AE1635" i="17"/>
  <c r="AE1636" i="17"/>
  <c r="AE1637" i="17"/>
  <c r="AE1638" i="17"/>
  <c r="AE1639" i="17"/>
  <c r="AE1640" i="17"/>
  <c r="AE1641" i="17"/>
  <c r="AE1642" i="17"/>
  <c r="AE1643" i="17"/>
  <c r="AE1644" i="17"/>
  <c r="AE1645" i="17"/>
  <c r="AE1646" i="17"/>
  <c r="AE1647" i="17"/>
  <c r="AE1648" i="17"/>
  <c r="AE1649" i="17"/>
  <c r="AE1650" i="17"/>
  <c r="AE1651" i="17"/>
  <c r="AE1652" i="17"/>
  <c r="AE1653" i="17"/>
  <c r="AE1654" i="17"/>
  <c r="AE1655" i="17"/>
  <c r="AE1656" i="17"/>
  <c r="AE1657" i="17"/>
  <c r="AE1658" i="17"/>
  <c r="AE1659" i="17"/>
  <c r="AE1660" i="17"/>
  <c r="AE1661" i="17"/>
  <c r="AE1662" i="17"/>
  <c r="AE1663" i="17"/>
  <c r="AE1664" i="17"/>
  <c r="AE1665" i="17"/>
  <c r="AE1666" i="17"/>
  <c r="AE1667" i="17"/>
  <c r="AE1668" i="17"/>
  <c r="AE1669" i="17"/>
  <c r="AE1670" i="17"/>
  <c r="AE1671" i="17"/>
  <c r="AE1672" i="17"/>
  <c r="AE1673" i="17"/>
  <c r="AE1674" i="17"/>
  <c r="AE1675" i="17"/>
  <c r="AE1676" i="17"/>
  <c r="AE1677" i="17"/>
  <c r="AE1678" i="17"/>
  <c r="AE1679" i="17"/>
  <c r="AE1680" i="17"/>
  <c r="AE1681" i="17"/>
  <c r="AE1682" i="17"/>
  <c r="AE1683" i="17"/>
  <c r="AE1684" i="17"/>
  <c r="AE1685" i="17"/>
  <c r="AE1686" i="17"/>
  <c r="AE1687" i="17"/>
  <c r="AE1688" i="17"/>
  <c r="AE1689" i="17"/>
  <c r="AE1690" i="17"/>
  <c r="AE1691" i="17"/>
  <c r="AE1692" i="17"/>
  <c r="AE1693" i="17"/>
  <c r="AE1694" i="17"/>
  <c r="AE1695" i="17"/>
  <c r="AE1696" i="17"/>
  <c r="AE1697" i="17"/>
  <c r="AE1698" i="17"/>
  <c r="AE1699" i="17"/>
  <c r="AE1700" i="17"/>
  <c r="AE1701" i="17"/>
  <c r="AE1702" i="17"/>
  <c r="AE1703" i="17"/>
  <c r="AE1704" i="17"/>
  <c r="AE1705" i="17"/>
  <c r="AE1706" i="17"/>
  <c r="AE1707" i="17"/>
  <c r="AE1708" i="17"/>
  <c r="AE1709" i="17"/>
  <c r="AE1710" i="17"/>
  <c r="AE1711" i="17"/>
  <c r="AE1712" i="17"/>
  <c r="AE1713" i="17"/>
  <c r="AE1714" i="17"/>
  <c r="AE1715" i="17"/>
  <c r="AE1716" i="17"/>
  <c r="AE1717" i="17"/>
  <c r="AE1718" i="17"/>
  <c r="AE1719" i="17"/>
  <c r="AE1720" i="17"/>
  <c r="AE1721" i="17"/>
  <c r="AE1722" i="17"/>
  <c r="AE1723" i="17"/>
  <c r="AE1724" i="17"/>
  <c r="AE1725" i="17"/>
  <c r="AE1726" i="17"/>
  <c r="AE1727" i="17"/>
  <c r="AE1728" i="17"/>
  <c r="AE1729" i="17"/>
  <c r="AE1730" i="17"/>
  <c r="AE1731" i="17"/>
  <c r="AE1732" i="17"/>
  <c r="AE1733" i="17"/>
  <c r="AE1734" i="17"/>
  <c r="AE1735" i="17"/>
  <c r="AE1736" i="17"/>
  <c r="AE1737" i="17"/>
  <c r="AE1738" i="17"/>
  <c r="AE1739" i="17"/>
  <c r="AE1740" i="17"/>
  <c r="AE1741" i="17"/>
  <c r="AE1742" i="17"/>
  <c r="AE1743" i="17"/>
  <c r="AE1744" i="17"/>
  <c r="AE1745" i="17"/>
  <c r="AE1746" i="17"/>
  <c r="AE1747" i="17"/>
  <c r="AE1748" i="17"/>
  <c r="AE1749" i="17"/>
  <c r="AE1750" i="17"/>
  <c r="AE1751" i="17"/>
  <c r="AE1752" i="17"/>
  <c r="AE1753" i="17"/>
  <c r="AE1754" i="17"/>
  <c r="AE1755" i="17"/>
  <c r="AE1756" i="17"/>
  <c r="AE1757" i="17"/>
  <c r="AE1758" i="17"/>
  <c r="AE1759" i="17"/>
  <c r="AE1760" i="17"/>
  <c r="AE1761" i="17"/>
  <c r="AE1762" i="17"/>
  <c r="AE1763" i="17"/>
  <c r="AE1764" i="17"/>
  <c r="AE1765" i="17"/>
  <c r="AE1766" i="17"/>
  <c r="AE1767" i="17"/>
  <c r="AE1768" i="17"/>
  <c r="AE1769" i="17"/>
  <c r="AE1770" i="17"/>
  <c r="AE1771" i="17"/>
  <c r="AE1772" i="17"/>
  <c r="AE1773" i="17"/>
  <c r="AE1774" i="17"/>
  <c r="AE1775" i="17"/>
  <c r="AE1776" i="17"/>
  <c r="AE1777" i="17"/>
  <c r="AE1778" i="17"/>
  <c r="AE1779" i="17"/>
  <c r="AE1780" i="17"/>
  <c r="AE1781" i="17"/>
  <c r="AE1782" i="17"/>
  <c r="AE1783" i="17"/>
  <c r="AE1784" i="17"/>
  <c r="AE1785" i="17"/>
  <c r="AE1786" i="17"/>
  <c r="AE1787" i="17"/>
  <c r="AE1788" i="17"/>
  <c r="AE1789" i="17"/>
  <c r="AE1790" i="17"/>
  <c r="AE1791" i="17"/>
  <c r="AE1792" i="17"/>
  <c r="AE1793" i="17"/>
  <c r="AE1794" i="17"/>
  <c r="AE1795" i="17"/>
  <c r="AE1796" i="17"/>
  <c r="AE1797" i="17"/>
  <c r="AE1798" i="17"/>
  <c r="AE1799" i="17"/>
  <c r="AE1800" i="17"/>
  <c r="AE1801" i="17"/>
  <c r="AE1802" i="17"/>
  <c r="AE1803" i="17"/>
  <c r="AE1804" i="17"/>
  <c r="AE1805" i="17"/>
  <c r="AE1806" i="17"/>
  <c r="AE1807" i="17"/>
  <c r="AE1808" i="17"/>
  <c r="AE1809" i="17"/>
  <c r="AE1810" i="17"/>
  <c r="AE1811" i="17"/>
  <c r="AE1812" i="17"/>
  <c r="AE1813" i="17"/>
  <c r="AE1814" i="17"/>
  <c r="AE1815" i="17"/>
  <c r="AE1816" i="17"/>
  <c r="AE1817" i="17"/>
  <c r="AE1818" i="17"/>
  <c r="AE1819" i="17"/>
  <c r="AE1820" i="17"/>
  <c r="AE1821" i="17"/>
  <c r="AE1822" i="17"/>
  <c r="AE1823" i="17"/>
  <c r="AE1824" i="17"/>
  <c r="AE1825" i="17"/>
  <c r="AE1826" i="17"/>
  <c r="AE1827" i="17"/>
  <c r="AE1828" i="17"/>
  <c r="AE1829" i="17"/>
  <c r="AE1830" i="17"/>
  <c r="AE1831" i="17"/>
  <c r="AE1832" i="17"/>
  <c r="AE1833" i="17"/>
  <c r="AE1834" i="17"/>
  <c r="AE1835" i="17"/>
  <c r="AE1836" i="17"/>
  <c r="AE1837" i="17"/>
  <c r="AE1838" i="17"/>
  <c r="AE1839" i="17"/>
  <c r="AE1840" i="17"/>
  <c r="AE1841" i="17"/>
  <c r="AE1842" i="17"/>
  <c r="AE1843" i="17"/>
  <c r="AE1844" i="17"/>
  <c r="AE1845" i="17"/>
  <c r="AE1846" i="17"/>
  <c r="AE1847" i="17"/>
  <c r="AE1848" i="17"/>
  <c r="AE1849" i="17"/>
  <c r="AE1850" i="17"/>
  <c r="AE1851" i="17"/>
  <c r="AE1852" i="17"/>
  <c r="AE1853" i="17"/>
  <c r="AE1854" i="17"/>
  <c r="AE1855" i="17"/>
  <c r="AE1856" i="17"/>
  <c r="AE1857" i="17"/>
  <c r="AE1858" i="17"/>
  <c r="AE1859" i="17"/>
  <c r="AE1860" i="17"/>
  <c r="AE1861" i="17"/>
  <c r="AE1862" i="17"/>
  <c r="AE1863" i="17"/>
  <c r="AE1864" i="17"/>
  <c r="AE1865" i="17"/>
  <c r="AE1866" i="17"/>
  <c r="AE1867" i="17"/>
  <c r="AE1868" i="17"/>
  <c r="AE1869" i="17"/>
  <c r="AE1870" i="17"/>
  <c r="AE1871" i="17"/>
  <c r="AE1872" i="17"/>
  <c r="AE1873" i="17"/>
  <c r="AE1874" i="17"/>
  <c r="AE1875" i="17"/>
  <c r="AE1876" i="17"/>
  <c r="AE1877" i="17"/>
  <c r="AE1878" i="17"/>
  <c r="AE1879" i="17"/>
  <c r="AE1880" i="17"/>
  <c r="AE1881" i="17"/>
  <c r="AE1882" i="17"/>
  <c r="AE1883" i="17"/>
  <c r="AE1884" i="17"/>
  <c r="AE1885" i="17"/>
  <c r="AE1886" i="17"/>
  <c r="AE1887" i="17"/>
  <c r="AE1888" i="17"/>
  <c r="AE1889" i="17"/>
  <c r="AE1890" i="17"/>
  <c r="AE1891" i="17"/>
  <c r="AE1892" i="17"/>
  <c r="AE1893" i="17"/>
  <c r="AE1894" i="17"/>
  <c r="AE1895" i="17"/>
  <c r="AE1896" i="17"/>
  <c r="AE1897" i="17"/>
  <c r="AE1898" i="17"/>
  <c r="AE1899" i="17"/>
  <c r="AE1900" i="17"/>
  <c r="AE1901" i="17"/>
  <c r="AE1902" i="17"/>
  <c r="AE1903" i="17"/>
  <c r="AE1904" i="17"/>
  <c r="AE1905" i="17"/>
  <c r="AE1906" i="17"/>
  <c r="AE1907" i="17"/>
  <c r="AE1908" i="17"/>
  <c r="AE1909" i="17"/>
  <c r="AE1910" i="17"/>
  <c r="AE1911" i="17"/>
  <c r="AE1912" i="17"/>
  <c r="AE1913" i="17"/>
  <c r="AE1914" i="17"/>
  <c r="AE1915" i="17"/>
  <c r="AE1916" i="17"/>
  <c r="AE1917" i="17"/>
  <c r="AE1918" i="17"/>
  <c r="AE1919" i="17"/>
  <c r="AE1920" i="17"/>
  <c r="AE1921" i="17"/>
  <c r="AE1922" i="17"/>
  <c r="AE1923" i="17"/>
  <c r="AE1924" i="17"/>
  <c r="AE1925" i="17"/>
  <c r="AE1926" i="17"/>
  <c r="AE1927" i="17"/>
  <c r="AE1928" i="17"/>
  <c r="AE1929" i="17"/>
  <c r="AE1930" i="17"/>
  <c r="AE1931" i="17"/>
  <c r="AE1932" i="17"/>
  <c r="AE1933" i="17"/>
  <c r="AE1934" i="17"/>
  <c r="AE1935" i="17"/>
  <c r="AE1936" i="17"/>
  <c r="AE1937" i="17"/>
  <c r="AE1938" i="17"/>
  <c r="AE1939" i="17"/>
  <c r="AE1940" i="17"/>
  <c r="AE1941" i="17"/>
  <c r="AE1942" i="17"/>
  <c r="AE1943" i="17"/>
  <c r="AE1944" i="17"/>
  <c r="AE1945" i="17"/>
  <c r="AE1946" i="17"/>
  <c r="AE1947" i="17"/>
  <c r="AE1948" i="17"/>
  <c r="AE1949" i="17"/>
  <c r="AE1950" i="17"/>
  <c r="AE1951" i="17"/>
  <c r="AE1952" i="17"/>
  <c r="AE1953" i="17"/>
  <c r="AE1954" i="17"/>
  <c r="AE1955" i="17"/>
  <c r="AE1956" i="17"/>
  <c r="AE1957" i="17"/>
  <c r="AE1958" i="17"/>
  <c r="AE1959" i="17"/>
  <c r="AE1960" i="17"/>
  <c r="AE1961" i="17"/>
  <c r="AE1962" i="17"/>
  <c r="AE1963" i="17"/>
  <c r="AE1964" i="17"/>
  <c r="AE1965" i="17"/>
  <c r="AE1966" i="17"/>
  <c r="AE1967" i="17"/>
  <c r="AE1968" i="17"/>
  <c r="AE1969" i="17"/>
  <c r="AE1970" i="17"/>
  <c r="AE1971" i="17"/>
  <c r="AE1972" i="17"/>
  <c r="AE1973" i="17"/>
  <c r="AE1974" i="17"/>
  <c r="AE1975" i="17"/>
  <c r="AE1976" i="17"/>
  <c r="AE1977" i="17"/>
  <c r="AE1978" i="17"/>
  <c r="AE1979" i="17"/>
  <c r="AE1980" i="17"/>
  <c r="AE1981" i="17"/>
  <c r="AE1982" i="17"/>
  <c r="AE1983" i="17"/>
  <c r="AE1984" i="17"/>
  <c r="AE1985" i="17"/>
  <c r="AE1986" i="17"/>
  <c r="AE1987" i="17"/>
  <c r="AE1988" i="17"/>
  <c r="AE1989" i="17"/>
  <c r="AE1990" i="17"/>
  <c r="AE1991" i="17"/>
  <c r="AE1992" i="17"/>
  <c r="AE1993" i="17"/>
  <c r="AE1994" i="17"/>
  <c r="AE1995" i="17"/>
  <c r="AE1996" i="17"/>
  <c r="AE1997" i="17"/>
  <c r="AE1998" i="17"/>
  <c r="AE1999" i="17"/>
  <c r="AE2000" i="17"/>
  <c r="AE2001" i="17"/>
  <c r="AE2002" i="17"/>
  <c r="AE2003" i="17"/>
  <c r="AE2004" i="17"/>
  <c r="AE2005" i="17"/>
  <c r="AE2006" i="17"/>
  <c r="AE2007" i="17"/>
  <c r="AE2008" i="17"/>
  <c r="AE2009" i="17"/>
  <c r="AE2010" i="17"/>
  <c r="AE2011" i="17"/>
  <c r="AE2012" i="17"/>
  <c r="AE2013" i="17"/>
  <c r="AE2014" i="17"/>
  <c r="AE2015" i="17"/>
  <c r="AE2016" i="17"/>
  <c r="AE2017" i="17"/>
  <c r="AE2018" i="17"/>
  <c r="AE2019" i="17"/>
  <c r="AE2020" i="17"/>
  <c r="AE2021" i="17"/>
  <c r="AE2022" i="17"/>
  <c r="AE2023" i="17"/>
  <c r="AE2024" i="17"/>
  <c r="AE2025" i="17"/>
  <c r="AE2026" i="17"/>
  <c r="AE2027" i="17"/>
  <c r="AE2028" i="17"/>
  <c r="AE2029" i="17"/>
  <c r="AE2030" i="17"/>
  <c r="AE2031" i="17"/>
  <c r="AE2032" i="17"/>
  <c r="AE2033" i="17"/>
  <c r="AE2034" i="17"/>
  <c r="AE2035" i="17"/>
  <c r="AE2036" i="17"/>
  <c r="AE2037" i="17"/>
  <c r="AE2038" i="17"/>
  <c r="AE2039" i="17"/>
  <c r="AE2040" i="17"/>
  <c r="AE2041" i="17"/>
  <c r="AE2042" i="17"/>
  <c r="AE2043" i="17"/>
  <c r="AE2044" i="17"/>
  <c r="AE2045" i="17"/>
  <c r="AE2046" i="17"/>
  <c r="AE2047" i="17"/>
  <c r="AE2048" i="17"/>
  <c r="AE2049" i="17"/>
  <c r="AE2050" i="17"/>
  <c r="AE2051" i="17"/>
  <c r="AE2052" i="17"/>
  <c r="AE2053" i="17"/>
  <c r="AE2054" i="17"/>
  <c r="AE2055" i="17"/>
  <c r="AE2056" i="17"/>
  <c r="AE2057" i="17"/>
  <c r="AE2058" i="17"/>
  <c r="AE2059" i="17"/>
  <c r="AE2060" i="17"/>
  <c r="AE2061" i="17"/>
  <c r="AE2062" i="17"/>
  <c r="AE2063" i="17"/>
  <c r="AE2064" i="17"/>
  <c r="AE2065" i="17"/>
  <c r="AE2066" i="17"/>
  <c r="AE2067" i="17"/>
  <c r="AE2068" i="17"/>
  <c r="AE2069" i="17"/>
  <c r="AE2070" i="17"/>
  <c r="AE2071" i="17"/>
  <c r="AE2072" i="17"/>
  <c r="AE2073" i="17"/>
  <c r="AE2074" i="17"/>
  <c r="AE2075" i="17"/>
  <c r="AE2076" i="17"/>
  <c r="AE2077" i="17"/>
  <c r="AE2078" i="17"/>
  <c r="AE2079" i="17"/>
  <c r="AE2080" i="17"/>
  <c r="AE2081" i="17"/>
  <c r="AE2082" i="17"/>
  <c r="AE2083" i="17"/>
  <c r="AE2084" i="17"/>
  <c r="AE2085" i="17"/>
  <c r="AE2086" i="17"/>
  <c r="AE2087" i="17"/>
  <c r="AE2088" i="17"/>
  <c r="AE2089" i="17"/>
  <c r="AE2090" i="17"/>
  <c r="AE2091" i="17"/>
  <c r="AE2092" i="17"/>
  <c r="AE2093" i="17"/>
  <c r="AE2094" i="17"/>
  <c r="AE2095" i="17"/>
  <c r="AE2096" i="17"/>
  <c r="AE2097" i="17"/>
  <c r="AE2098" i="17"/>
  <c r="AE2099" i="17"/>
  <c r="AE2100" i="17"/>
  <c r="AE2101" i="17"/>
  <c r="AE2102" i="17"/>
  <c r="AE2103" i="17"/>
  <c r="AE2104" i="17"/>
  <c r="AE2105" i="17"/>
  <c r="AE2106" i="17"/>
  <c r="AE2107" i="17"/>
  <c r="AE2108" i="17"/>
  <c r="AE2109" i="17"/>
  <c r="AE2110" i="17"/>
  <c r="AE2111" i="17"/>
  <c r="AE2112" i="17"/>
  <c r="AE2113" i="17"/>
  <c r="AE2114" i="17"/>
  <c r="AE2115" i="17"/>
  <c r="AE2116" i="17"/>
  <c r="AE2117" i="17"/>
  <c r="AE2118" i="17"/>
  <c r="AE2119" i="17"/>
  <c r="AE2120" i="17"/>
  <c r="AE2121" i="17"/>
  <c r="AE2122" i="17"/>
  <c r="AE2123" i="17"/>
  <c r="AE2124" i="17"/>
  <c r="AE2125" i="17"/>
  <c r="AE2126" i="17"/>
  <c r="AE2127" i="17"/>
  <c r="AE2128" i="17"/>
  <c r="AE2129" i="17"/>
  <c r="AE2130" i="17"/>
  <c r="AE2131" i="17"/>
  <c r="AE2132" i="17"/>
  <c r="AE2133" i="17"/>
  <c r="AE2134" i="17"/>
  <c r="AE2135" i="17"/>
  <c r="AE2136" i="17"/>
  <c r="AE2137" i="17"/>
  <c r="AE2138" i="17"/>
  <c r="AE2139" i="17"/>
  <c r="AE2140" i="17"/>
  <c r="AE2141" i="17"/>
  <c r="AE2142" i="17"/>
  <c r="AE2143" i="17"/>
  <c r="AE2144" i="17"/>
  <c r="AE2145" i="17"/>
  <c r="AE2146" i="17"/>
  <c r="AE2147" i="17"/>
  <c r="AE2148" i="17"/>
  <c r="AE2149" i="17"/>
  <c r="AE2150" i="17"/>
  <c r="AE2151" i="17"/>
  <c r="AE2152" i="17"/>
  <c r="AE2153" i="17"/>
  <c r="AE2154" i="17"/>
  <c r="AE2155" i="17"/>
  <c r="AE2156" i="17"/>
  <c r="AE2157" i="17"/>
  <c r="AE2158" i="17"/>
  <c r="AE2159" i="17"/>
  <c r="AE2160" i="17"/>
  <c r="AE2161" i="17"/>
  <c r="AE2162" i="17"/>
  <c r="AE2163" i="17"/>
  <c r="AE2164" i="17"/>
  <c r="AE2165" i="17"/>
  <c r="AE2166" i="17"/>
  <c r="AE2167" i="17"/>
  <c r="AE2168" i="17"/>
  <c r="AE2169" i="17"/>
  <c r="AE2170" i="17"/>
  <c r="AE2171" i="17"/>
  <c r="AE2172" i="17"/>
  <c r="AE2173" i="17"/>
  <c r="AE2174" i="17"/>
  <c r="AE2175" i="17"/>
  <c r="AE2176" i="17"/>
  <c r="AE2177" i="17"/>
  <c r="AE2178" i="17"/>
  <c r="AE2179" i="17"/>
  <c r="AE2180" i="17"/>
  <c r="AE2181" i="17"/>
  <c r="AE2182" i="17"/>
  <c r="AE2183" i="17"/>
  <c r="AE2184" i="17"/>
  <c r="AE2185" i="17"/>
  <c r="AE2186" i="17"/>
  <c r="AE2187" i="17"/>
  <c r="AE2188" i="17"/>
  <c r="AE2189" i="17"/>
  <c r="AE2190" i="17"/>
  <c r="AE2191" i="17"/>
  <c r="AE2192" i="17"/>
  <c r="AE2193" i="17"/>
  <c r="AE2194" i="17"/>
  <c r="AE2195" i="17"/>
  <c r="AE2196" i="17"/>
  <c r="AE2197" i="17"/>
  <c r="AE2198" i="17"/>
  <c r="AE2199" i="17"/>
  <c r="AE2200" i="17"/>
  <c r="AE2201" i="17"/>
  <c r="AE2202" i="17"/>
  <c r="AE2203" i="17"/>
  <c r="AE2204" i="17"/>
  <c r="AE2205" i="17"/>
  <c r="AE2206" i="17"/>
  <c r="AE2207" i="17"/>
  <c r="AE2208" i="17"/>
  <c r="AE2209" i="17"/>
  <c r="AE2210" i="17"/>
  <c r="AE2211" i="17"/>
  <c r="AE2212" i="17"/>
  <c r="AE2213" i="17"/>
  <c r="AE2214" i="17"/>
  <c r="AE2215" i="17"/>
  <c r="AE2216" i="17"/>
  <c r="AE2217" i="17"/>
  <c r="AE2218" i="17"/>
  <c r="AE2219" i="17"/>
  <c r="AE2220" i="17"/>
  <c r="AE2221" i="17"/>
  <c r="AE2222" i="17"/>
  <c r="AE2223" i="17"/>
  <c r="AE2224" i="17"/>
  <c r="AE2225" i="17"/>
  <c r="AE2226" i="17"/>
  <c r="AE2227" i="17"/>
  <c r="AE2228" i="17"/>
  <c r="AE2229" i="17"/>
  <c r="AE2230" i="17"/>
  <c r="AE2231" i="17"/>
  <c r="AE2232" i="17"/>
  <c r="AE2233" i="17"/>
  <c r="AE2234" i="17"/>
  <c r="AE2235" i="17"/>
  <c r="AE2236" i="17"/>
  <c r="AE2237" i="17"/>
  <c r="AE2238" i="17"/>
  <c r="AE2239" i="17"/>
  <c r="AE2240" i="17"/>
  <c r="AE2241" i="17"/>
  <c r="AE2242" i="17"/>
  <c r="AE2243" i="17"/>
  <c r="AE2244" i="17"/>
  <c r="AE2245" i="17"/>
  <c r="AE2246" i="17"/>
  <c r="AE2247" i="17"/>
  <c r="AE2248" i="17"/>
  <c r="AE2249" i="17"/>
  <c r="AE2250" i="17"/>
  <c r="AE2251" i="17"/>
  <c r="AE2252" i="17"/>
  <c r="AE2253" i="17"/>
  <c r="AE2254" i="17"/>
  <c r="AE2255" i="17"/>
  <c r="AE2256" i="17"/>
  <c r="AE2257" i="17"/>
  <c r="AE2258" i="17"/>
  <c r="AE2259" i="17"/>
  <c r="AE2260" i="17"/>
  <c r="AE2261" i="17"/>
  <c r="AE2262" i="17"/>
  <c r="AE2263" i="17"/>
  <c r="AE2264" i="17"/>
  <c r="AE2265" i="17"/>
  <c r="AE2266" i="17"/>
  <c r="AE2267" i="17"/>
  <c r="AE2268" i="17"/>
  <c r="AE2269" i="17"/>
  <c r="AE2270" i="17"/>
  <c r="AE2271" i="17"/>
  <c r="AE2272" i="17"/>
  <c r="AE2273" i="17"/>
  <c r="AE2274" i="17"/>
  <c r="AE2275" i="17"/>
  <c r="AE2276" i="17"/>
  <c r="AE2277" i="17"/>
  <c r="AE2278" i="17"/>
  <c r="AE2279" i="17"/>
  <c r="AE2280" i="17"/>
  <c r="AE2281" i="17"/>
  <c r="AE2282" i="17"/>
  <c r="AE2283" i="17"/>
  <c r="AE2284" i="17"/>
  <c r="AE2285" i="17"/>
  <c r="AE2286" i="17"/>
  <c r="AE2287" i="17"/>
  <c r="AE2288" i="17"/>
  <c r="AE2289" i="17"/>
  <c r="AE2290" i="17"/>
  <c r="AE2291" i="17"/>
  <c r="AE2292" i="17"/>
  <c r="AE2293" i="17"/>
  <c r="AE2294" i="17"/>
  <c r="AE2295" i="17"/>
  <c r="AE2296" i="17"/>
  <c r="AE2297" i="17"/>
  <c r="AE2298" i="17"/>
  <c r="AE2299" i="17"/>
  <c r="AE2300" i="17"/>
  <c r="AE2301" i="17"/>
  <c r="AE2302" i="17"/>
  <c r="AE2303" i="17"/>
  <c r="AE2304" i="17"/>
  <c r="AE2305" i="17"/>
  <c r="AE2306" i="17"/>
  <c r="AE2307" i="17"/>
  <c r="AE2308" i="17"/>
  <c r="AE2309" i="17"/>
  <c r="AE2310" i="17"/>
  <c r="AE2311" i="17"/>
  <c r="AE2312" i="17"/>
  <c r="AE2313" i="17"/>
  <c r="AE2314" i="17"/>
  <c r="AE2315" i="17"/>
  <c r="AE2316" i="17"/>
  <c r="AE2317" i="17"/>
  <c r="AE2318" i="17"/>
  <c r="AE2319" i="17"/>
  <c r="AE2320" i="17"/>
  <c r="AE2321" i="17"/>
  <c r="AE2322" i="17"/>
  <c r="AE2323" i="17"/>
  <c r="AE2324" i="17"/>
  <c r="AE2325" i="17"/>
  <c r="AE2326" i="17"/>
  <c r="AE2327" i="17"/>
  <c r="AE2328" i="17"/>
  <c r="AE2329" i="17"/>
  <c r="AE2330" i="17"/>
  <c r="AE2331" i="17"/>
  <c r="AE2332" i="17"/>
  <c r="AE2333" i="17"/>
  <c r="AE2334" i="17"/>
  <c r="AE2335" i="17"/>
  <c r="AE2336" i="17"/>
  <c r="AE2337" i="17"/>
  <c r="AE2338" i="17"/>
  <c r="AE2339" i="17"/>
  <c r="AE2340" i="17"/>
  <c r="AE2341" i="17"/>
  <c r="AE2342" i="17"/>
  <c r="AE2343" i="17"/>
  <c r="AE2344" i="17"/>
  <c r="AE2345" i="17"/>
  <c r="AE2346" i="17"/>
  <c r="AE2347" i="17"/>
  <c r="AE2348" i="17"/>
  <c r="AE2349" i="17"/>
  <c r="AE2350" i="17"/>
  <c r="AE2351" i="17"/>
  <c r="AE2352" i="17"/>
  <c r="AE2353" i="17"/>
  <c r="AE2354" i="17"/>
  <c r="AE2355" i="17"/>
  <c r="AE2356" i="17"/>
  <c r="AE2357" i="17"/>
  <c r="AE2358" i="17"/>
  <c r="AE2359" i="17"/>
  <c r="AE2360" i="17"/>
  <c r="AE2361" i="17"/>
  <c r="AE2362" i="17"/>
  <c r="AE2363" i="17"/>
  <c r="AE2364" i="17"/>
  <c r="AE2365" i="17"/>
  <c r="AE2366" i="17"/>
  <c r="AE2367" i="17"/>
  <c r="AE2368" i="17"/>
  <c r="AE2369" i="17"/>
  <c r="AE2370" i="17"/>
  <c r="AE2371" i="17"/>
  <c r="AE2372" i="17"/>
  <c r="AE2373" i="17"/>
  <c r="AE2374" i="17"/>
  <c r="AE2375" i="17"/>
  <c r="AE2376" i="17"/>
  <c r="AE2377" i="17"/>
  <c r="AE2378" i="17"/>
  <c r="AE2379" i="17"/>
  <c r="AE2380" i="17"/>
  <c r="AE2381" i="17"/>
  <c r="AE2382" i="17"/>
  <c r="AE2383" i="17"/>
  <c r="AE2384" i="17"/>
  <c r="AE2385" i="17"/>
  <c r="AE2386" i="17"/>
  <c r="AE2387" i="17"/>
  <c r="AE2388" i="17"/>
  <c r="AE2389" i="17"/>
  <c r="AE2390" i="17"/>
  <c r="AE2391" i="17"/>
  <c r="AE2392" i="17"/>
  <c r="AE2393" i="17"/>
  <c r="AE2394" i="17"/>
  <c r="AE2395" i="17"/>
  <c r="AE2396" i="17"/>
  <c r="AE2397" i="17"/>
  <c r="AE2398" i="17"/>
  <c r="AE2399" i="17"/>
  <c r="AE2400" i="17"/>
  <c r="AE2401" i="17"/>
  <c r="AE2402" i="17"/>
  <c r="AE2403" i="17"/>
  <c r="AE2404" i="17"/>
  <c r="AE2405" i="17"/>
  <c r="AE2406" i="17"/>
  <c r="AE2407" i="17"/>
  <c r="AE2408" i="17"/>
  <c r="AE2409" i="17"/>
  <c r="AE2410" i="17"/>
  <c r="AE2411" i="17"/>
  <c r="AE2412" i="17"/>
  <c r="AE2413" i="17"/>
  <c r="AE2414" i="17"/>
  <c r="AE2415" i="17"/>
  <c r="AE2416" i="17"/>
  <c r="AE2417" i="17"/>
  <c r="AE2418" i="17"/>
  <c r="AE2419" i="17"/>
  <c r="AE2420" i="17"/>
  <c r="AE2421" i="17"/>
  <c r="AE2422" i="17"/>
  <c r="AE2423" i="17"/>
  <c r="AE2424" i="17"/>
  <c r="AE2425" i="17"/>
  <c r="AE2426" i="17"/>
  <c r="AE2427" i="17"/>
  <c r="AE2428" i="17"/>
  <c r="AE2429" i="17"/>
  <c r="AE2430" i="17"/>
  <c r="AE2431" i="17"/>
  <c r="AE2432" i="17"/>
  <c r="AE2433" i="17"/>
  <c r="AE2434" i="17"/>
  <c r="AE2435" i="17"/>
  <c r="AE2436" i="17"/>
  <c r="AE2437" i="17"/>
  <c r="AE2438" i="17"/>
  <c r="AE2439" i="17"/>
  <c r="AE2440" i="17"/>
  <c r="AE2441" i="17"/>
  <c r="AE2442" i="17"/>
  <c r="AE2443" i="17"/>
  <c r="AE2444" i="17"/>
  <c r="AE2445" i="17"/>
  <c r="AE2446" i="17"/>
  <c r="AE2447" i="17"/>
  <c r="AE2448" i="17"/>
  <c r="AE2449" i="17"/>
  <c r="AE2450" i="17"/>
  <c r="AE2451" i="17"/>
  <c r="AE2452" i="17"/>
  <c r="AE2453" i="17"/>
  <c r="AE2454" i="17"/>
  <c r="AE2455" i="17"/>
  <c r="AE2456" i="17"/>
  <c r="AE2457" i="17"/>
  <c r="AE2458" i="17"/>
  <c r="AE2459" i="17"/>
  <c r="AE2460" i="17"/>
  <c r="AE2461" i="17"/>
  <c r="AE2462" i="17"/>
  <c r="AE2463" i="17"/>
  <c r="AE2464" i="17"/>
  <c r="AE2465" i="17"/>
  <c r="AE2466" i="17"/>
  <c r="AE2467" i="17"/>
  <c r="AE2468" i="17"/>
  <c r="AE2469" i="17"/>
  <c r="AE2470" i="17"/>
  <c r="AE2471" i="17"/>
  <c r="AE2472" i="17"/>
  <c r="AE2473" i="17"/>
  <c r="AE2474" i="17"/>
  <c r="AE2475" i="17"/>
  <c r="AE2476" i="17"/>
  <c r="AE2477" i="17"/>
  <c r="AE2478" i="17"/>
  <c r="AE2479" i="17"/>
  <c r="AE2480" i="17"/>
  <c r="AE2481" i="17"/>
  <c r="AE2482" i="17"/>
  <c r="AE2483" i="17"/>
  <c r="AE2484" i="17"/>
  <c r="AE2485" i="17"/>
  <c r="AE2486" i="17"/>
  <c r="AE2487" i="17"/>
  <c r="AE2488" i="17"/>
  <c r="AE2489" i="17"/>
  <c r="AE2490" i="17"/>
  <c r="AE2491" i="17"/>
  <c r="AE2492" i="17"/>
  <c r="AE2493" i="17"/>
  <c r="AE2494" i="17"/>
  <c r="AE2495" i="17"/>
  <c r="AE2496" i="17"/>
  <c r="AE2497" i="17"/>
  <c r="AE2498" i="17"/>
  <c r="AE2499" i="17"/>
  <c r="AE2500" i="17"/>
  <c r="AE2501" i="17"/>
  <c r="AE2502" i="17"/>
  <c r="AE2503" i="17"/>
  <c r="AE2504" i="17"/>
  <c r="AE2505" i="17"/>
  <c r="AE2506" i="17"/>
  <c r="AE2507" i="17"/>
  <c r="AE2508" i="17"/>
  <c r="AE2509" i="17"/>
  <c r="AE2510" i="17"/>
  <c r="AE2511" i="17"/>
  <c r="AE2512" i="17"/>
  <c r="AE2513" i="17"/>
  <c r="AE2514" i="17"/>
  <c r="AE2515" i="17"/>
  <c r="AE2516" i="17"/>
  <c r="AE2517" i="17"/>
  <c r="AE2518" i="17"/>
  <c r="AE2519" i="17"/>
  <c r="AE2520" i="17"/>
  <c r="AE2521" i="17"/>
  <c r="AE2522" i="17"/>
  <c r="AE2523" i="17"/>
  <c r="AE2524" i="17"/>
  <c r="AE2525" i="17"/>
  <c r="AE2526" i="17"/>
  <c r="AE2527" i="17"/>
  <c r="AE2528" i="17"/>
  <c r="AE2529" i="17"/>
  <c r="AE2530" i="17"/>
  <c r="AE2531" i="17"/>
  <c r="AE2532" i="17"/>
  <c r="AE2533" i="17"/>
  <c r="AE2534" i="17"/>
  <c r="AE2535" i="17"/>
  <c r="AE2536" i="17"/>
  <c r="AE2537" i="17"/>
  <c r="AE2538" i="17"/>
  <c r="AE2539" i="17"/>
  <c r="AE2540" i="17"/>
  <c r="AE2541" i="17"/>
  <c r="AE2542" i="17"/>
  <c r="AE2543" i="17"/>
  <c r="AE2544" i="17"/>
  <c r="AE2545" i="17"/>
  <c r="AE2546" i="17"/>
  <c r="AE2547" i="17"/>
  <c r="AE2548" i="17"/>
  <c r="AE2549" i="17"/>
  <c r="AE2550" i="17"/>
  <c r="AE2551" i="17"/>
  <c r="AE2552" i="17"/>
  <c r="AE2553" i="17"/>
  <c r="AE2554" i="17"/>
  <c r="AE2555" i="17"/>
  <c r="AE2556" i="17"/>
  <c r="AE2557" i="17"/>
  <c r="AE2558" i="17"/>
  <c r="AE2559" i="17"/>
  <c r="AE2560" i="17"/>
  <c r="AE2561" i="17"/>
  <c r="AE2562" i="17"/>
  <c r="AE2563" i="17"/>
  <c r="AE2564" i="17"/>
  <c r="AE2565" i="17"/>
  <c r="AE2566" i="17"/>
  <c r="AE2567" i="17"/>
  <c r="AE2568" i="17"/>
  <c r="AE2569" i="17"/>
  <c r="AE2570" i="17"/>
  <c r="AE2571" i="17"/>
  <c r="AE2572" i="17"/>
  <c r="AE2573" i="17"/>
  <c r="AE2574" i="17"/>
  <c r="AE2575" i="17"/>
  <c r="AE2576" i="17"/>
  <c r="AE2577" i="17"/>
  <c r="AE2578" i="17"/>
  <c r="AE2579" i="17"/>
  <c r="AE2580" i="17"/>
  <c r="AE2581" i="17"/>
  <c r="AE2582" i="17"/>
  <c r="AE2583" i="17"/>
  <c r="AE2584" i="17"/>
  <c r="AE2585" i="17"/>
  <c r="AE2586" i="17"/>
  <c r="AE2587" i="17"/>
  <c r="AE2588" i="17"/>
  <c r="AE2589" i="17"/>
  <c r="AE2590" i="17"/>
  <c r="AE2591" i="17"/>
  <c r="AE2592" i="17"/>
  <c r="AE2593" i="17"/>
  <c r="AE2594" i="17"/>
  <c r="AE2595" i="17"/>
  <c r="AE2596" i="17"/>
  <c r="AE2597" i="17"/>
  <c r="AE2598" i="17"/>
  <c r="AE2599" i="17"/>
  <c r="AE2600" i="17"/>
  <c r="AE2601" i="17"/>
  <c r="AE2602" i="17"/>
  <c r="AE2603" i="17"/>
  <c r="AE2604" i="17"/>
  <c r="AE2605" i="17"/>
  <c r="AE2606" i="17"/>
  <c r="AE2607" i="17"/>
  <c r="AE2608" i="17"/>
  <c r="AE2609" i="17"/>
  <c r="AE2610" i="17"/>
  <c r="AE2611" i="17"/>
  <c r="AE2612" i="17"/>
  <c r="AE2613" i="17"/>
  <c r="AE2614" i="17"/>
  <c r="AE2615" i="17"/>
  <c r="AE2616" i="17"/>
  <c r="AE2617" i="17"/>
  <c r="AE2618" i="17"/>
  <c r="AE2619" i="17"/>
  <c r="AE2620" i="17"/>
  <c r="AE2621" i="17"/>
  <c r="AE2622" i="17"/>
  <c r="AE2623" i="17"/>
  <c r="AE2624" i="17"/>
  <c r="AE2625" i="17"/>
  <c r="AE2626" i="17"/>
  <c r="AE2627" i="17"/>
  <c r="AE2628" i="17"/>
  <c r="AE2629" i="17"/>
  <c r="AE2630" i="17"/>
  <c r="AE2631" i="17"/>
  <c r="AE2632" i="17"/>
  <c r="AE2633" i="17"/>
  <c r="AE2634" i="17"/>
  <c r="AE2635" i="17"/>
  <c r="AE2636" i="17"/>
  <c r="AE2637" i="17"/>
  <c r="AE2638" i="17"/>
  <c r="AE2639" i="17"/>
  <c r="AE2640" i="17"/>
  <c r="AE2641" i="17"/>
  <c r="AE2642" i="17"/>
  <c r="AE2643" i="17"/>
  <c r="AE2644" i="17"/>
  <c r="AE2645" i="17"/>
  <c r="AE2646" i="17"/>
  <c r="AE2647" i="17"/>
  <c r="AE2648" i="17"/>
  <c r="AE2649" i="17"/>
  <c r="AE2650" i="17"/>
  <c r="AE2651" i="17"/>
  <c r="AE2652" i="17"/>
  <c r="AE2653" i="17"/>
  <c r="AE2654" i="17"/>
  <c r="AE2655" i="17"/>
  <c r="AE2656" i="17"/>
  <c r="AE2657" i="17"/>
  <c r="AE2658" i="17"/>
  <c r="AE2659" i="17"/>
  <c r="AE2660" i="17"/>
  <c r="AE2661" i="17"/>
  <c r="AE2662" i="17"/>
  <c r="AE2663" i="17"/>
  <c r="AE2664" i="17"/>
  <c r="AE2665" i="17"/>
  <c r="AE2666" i="17"/>
  <c r="AE2667" i="17"/>
  <c r="AE2668" i="17"/>
  <c r="AE2669" i="17"/>
  <c r="AE2670" i="17"/>
  <c r="AE2671" i="17"/>
  <c r="AE2672" i="17"/>
  <c r="AE2673" i="17"/>
  <c r="AE2674" i="17"/>
  <c r="AE2675" i="17"/>
  <c r="AE2676" i="17"/>
  <c r="AE2677" i="17"/>
  <c r="AE2678" i="17"/>
  <c r="AE2679" i="17"/>
  <c r="AE2680" i="17"/>
  <c r="AE2681" i="17"/>
  <c r="AE2682" i="17"/>
  <c r="AE2683" i="17"/>
  <c r="AE2684" i="17"/>
  <c r="AE2685" i="17"/>
  <c r="AE2686" i="17"/>
  <c r="AE2687" i="17"/>
  <c r="AE2688" i="17"/>
  <c r="AE2689" i="17"/>
  <c r="AE2690" i="17"/>
  <c r="AE2691" i="17"/>
  <c r="AE2692" i="17"/>
  <c r="AE2693" i="17"/>
  <c r="AE2694" i="17"/>
  <c r="AE2695" i="17"/>
  <c r="AE2696" i="17"/>
  <c r="AE2697" i="17"/>
  <c r="AE2698" i="17"/>
  <c r="AE2699" i="17"/>
  <c r="AE2700" i="17"/>
  <c r="AE2701" i="17"/>
  <c r="AE2702" i="17"/>
  <c r="AE2703" i="17"/>
  <c r="AE2704" i="17"/>
  <c r="AE2705" i="17"/>
  <c r="AE2706" i="17"/>
  <c r="AE2707" i="17"/>
  <c r="AE2708" i="17"/>
  <c r="AE2709" i="17"/>
  <c r="AE2710" i="17"/>
  <c r="AE2711" i="17"/>
  <c r="AE2712" i="17"/>
  <c r="AE2713" i="17"/>
  <c r="AE2714" i="17"/>
  <c r="AE2715" i="17"/>
  <c r="AE2716" i="17"/>
  <c r="AE2717" i="17"/>
  <c r="AE2718" i="17"/>
  <c r="AE2719" i="17"/>
  <c r="AE2720" i="17"/>
  <c r="AE2721" i="17"/>
  <c r="AE2722" i="17"/>
  <c r="AE2723" i="17"/>
  <c r="AE2724" i="17"/>
  <c r="AE2725" i="17"/>
  <c r="AE2726" i="17"/>
  <c r="AE2727" i="17"/>
  <c r="AE2728" i="17"/>
  <c r="AE2729" i="17"/>
  <c r="AE2730" i="17"/>
  <c r="AE2731" i="17"/>
  <c r="AE2732" i="17"/>
  <c r="AE2733" i="17"/>
  <c r="AE2734" i="17"/>
  <c r="AE2735" i="17"/>
  <c r="AE2736" i="17"/>
  <c r="AE2737" i="17"/>
  <c r="AE2738" i="17"/>
  <c r="AE2739" i="17"/>
  <c r="AE2740" i="17"/>
  <c r="AE2741" i="17"/>
  <c r="AE2742" i="17"/>
  <c r="AE2743" i="17"/>
  <c r="AE2744" i="17"/>
  <c r="AE2745" i="17"/>
  <c r="AE2746" i="17"/>
  <c r="AE2747" i="17"/>
  <c r="AE2748" i="17"/>
  <c r="AE2749" i="17"/>
  <c r="AE2750" i="17"/>
  <c r="AE2751" i="17"/>
  <c r="AE2752" i="17"/>
  <c r="AE2753" i="17"/>
  <c r="AE2754" i="17"/>
  <c r="AE2755" i="17"/>
  <c r="AE2756" i="17"/>
  <c r="AE2757" i="17"/>
  <c r="AE2758" i="17"/>
  <c r="AE2759" i="17"/>
  <c r="AE2760" i="17"/>
  <c r="AE2761" i="17"/>
  <c r="AE2762" i="17"/>
  <c r="AE2763" i="17"/>
  <c r="AE2764" i="17"/>
  <c r="AE2765" i="17"/>
  <c r="AE2766" i="17"/>
  <c r="AE2767" i="17"/>
  <c r="AE2768" i="17"/>
  <c r="AE2769" i="17"/>
  <c r="AE2770" i="17"/>
  <c r="AE2771" i="17"/>
  <c r="AE2772" i="17"/>
  <c r="AE2773" i="17"/>
  <c r="AE2774" i="17"/>
  <c r="AE2775" i="17"/>
  <c r="AE2776" i="17"/>
  <c r="AE2777" i="17"/>
  <c r="AE2778" i="17"/>
  <c r="AE2779" i="17"/>
  <c r="AE2780" i="17"/>
  <c r="AE2781" i="17"/>
  <c r="AE2782" i="17"/>
  <c r="AE2783" i="17"/>
  <c r="AE2784" i="17"/>
  <c r="AE2785" i="17"/>
  <c r="AE2786" i="17"/>
  <c r="AE2787" i="17"/>
  <c r="AE2788" i="17"/>
  <c r="AE2789" i="17"/>
  <c r="AE2790" i="17"/>
  <c r="AE2791" i="17"/>
  <c r="AE2792" i="17"/>
  <c r="AE2793" i="17"/>
  <c r="AE2794" i="17"/>
  <c r="AE2795" i="17"/>
  <c r="AE2796" i="17"/>
  <c r="AE2797" i="17"/>
  <c r="AE2798" i="17"/>
  <c r="AE2799" i="17"/>
  <c r="AE2800" i="17"/>
  <c r="AE2801" i="17"/>
  <c r="AE2802" i="17"/>
  <c r="AE2803" i="17"/>
  <c r="AE2804" i="17"/>
  <c r="AE2805" i="17"/>
  <c r="AE2806" i="17"/>
  <c r="AE2807" i="17"/>
  <c r="AE2808" i="17"/>
  <c r="AE2809" i="17"/>
  <c r="AE2810" i="17"/>
  <c r="AE2811" i="17"/>
  <c r="AE2812" i="17"/>
  <c r="AE2813" i="17"/>
  <c r="AE2814" i="17"/>
  <c r="AE2815" i="17"/>
  <c r="AE2816" i="17"/>
  <c r="AE2817" i="17"/>
  <c r="AE2818" i="17"/>
  <c r="AE2819" i="17"/>
  <c r="AE2820" i="17"/>
  <c r="AE2821" i="17"/>
  <c r="AE2822" i="17"/>
  <c r="AE2823" i="17"/>
  <c r="AE2824" i="17"/>
  <c r="AE2825" i="17"/>
  <c r="AE2826" i="17"/>
  <c r="AE2827" i="17"/>
  <c r="AE2828" i="17"/>
  <c r="AE2829" i="17"/>
  <c r="AE2830" i="17"/>
  <c r="AE2831" i="17"/>
  <c r="AE2832" i="17"/>
  <c r="AE2833" i="17"/>
  <c r="AE2834" i="17"/>
  <c r="AE2835" i="17"/>
  <c r="AE2836" i="17"/>
  <c r="AE2837" i="17"/>
  <c r="AE2838" i="17"/>
  <c r="AE2839" i="17"/>
  <c r="AE2840" i="17"/>
  <c r="AE2841" i="17"/>
  <c r="AE2842" i="17"/>
  <c r="AE2843" i="17"/>
  <c r="AE2844" i="17"/>
  <c r="AE2845" i="17"/>
  <c r="AE2846" i="17"/>
  <c r="AE2847" i="17"/>
  <c r="AE2848" i="17"/>
  <c r="AE2849" i="17"/>
  <c r="AE2850" i="17"/>
  <c r="AE2851" i="17"/>
  <c r="AE2852" i="17"/>
  <c r="AE2853" i="17"/>
  <c r="AE2854" i="17"/>
  <c r="AE2855" i="17"/>
  <c r="AE2856" i="17"/>
  <c r="AE2857" i="17"/>
  <c r="AE2858" i="17"/>
  <c r="AE2859" i="17"/>
  <c r="AE2860" i="17"/>
  <c r="AE2861" i="17"/>
  <c r="AE2862" i="17"/>
  <c r="AE2863" i="17"/>
  <c r="AE2864" i="17"/>
  <c r="AE2865" i="17"/>
  <c r="AE2866" i="17"/>
  <c r="AE2867" i="17"/>
  <c r="AE2868" i="17"/>
  <c r="AE2869" i="17"/>
  <c r="AE2870" i="17"/>
  <c r="AE2871" i="17"/>
  <c r="AE2872" i="17"/>
  <c r="AE2873" i="17"/>
  <c r="AE2874" i="17"/>
  <c r="AE2875" i="17"/>
  <c r="AE2876" i="17"/>
  <c r="AE2877" i="17"/>
  <c r="AE2878" i="17"/>
  <c r="AE2879" i="17"/>
  <c r="AE2880" i="17"/>
  <c r="AE2881" i="17"/>
  <c r="AE2882" i="17"/>
  <c r="AE2883" i="17"/>
  <c r="AE2884" i="17"/>
  <c r="AE2885" i="17"/>
  <c r="AE2886" i="17"/>
  <c r="AE2887" i="17"/>
  <c r="AE2888" i="17"/>
  <c r="AE2889" i="17"/>
  <c r="AE2890" i="17"/>
  <c r="AE2891" i="17"/>
  <c r="AE2892" i="17"/>
  <c r="AE2893" i="17"/>
  <c r="AE2894" i="17"/>
  <c r="AE2895" i="17"/>
  <c r="AE2896" i="17"/>
  <c r="AE2897" i="17"/>
  <c r="AE2898" i="17"/>
  <c r="AE2899" i="17"/>
  <c r="AE2900" i="17"/>
  <c r="AE2901" i="17"/>
  <c r="AE2902" i="17"/>
  <c r="AE2903" i="17"/>
  <c r="AE2904" i="17"/>
  <c r="AE2905" i="17"/>
  <c r="AE2906" i="17"/>
  <c r="AE2907" i="17"/>
  <c r="AE2908" i="17"/>
  <c r="AE2909" i="17"/>
  <c r="AE2910" i="17"/>
  <c r="AE2911" i="17"/>
  <c r="AE2912" i="17"/>
  <c r="AE2913" i="17"/>
  <c r="AE2914" i="17"/>
  <c r="AE2915" i="17"/>
  <c r="AE2916" i="17"/>
  <c r="AE2917" i="17"/>
  <c r="AE2918" i="17"/>
  <c r="AE2919" i="17"/>
  <c r="AE2920" i="17"/>
  <c r="AE2921" i="17"/>
  <c r="AE2922" i="17"/>
  <c r="AE2923" i="17"/>
  <c r="AE2924" i="17"/>
  <c r="AE2925" i="17"/>
  <c r="AE2926" i="17"/>
  <c r="AE2927" i="17"/>
  <c r="AE2928" i="17"/>
  <c r="AE2929" i="17"/>
  <c r="AE2930" i="17"/>
  <c r="AE2931" i="17"/>
  <c r="AE2932" i="17"/>
  <c r="AE2933" i="17"/>
  <c r="AE2934" i="17"/>
  <c r="AE2935" i="17"/>
  <c r="AE2936" i="17"/>
  <c r="AE2937" i="17"/>
  <c r="AE2938" i="17"/>
  <c r="AE2939" i="17"/>
  <c r="AE2940" i="17"/>
  <c r="AE2941" i="17"/>
  <c r="AE2942" i="17"/>
  <c r="AE2943" i="17"/>
  <c r="AE2944" i="17"/>
  <c r="AE2945" i="17"/>
  <c r="AE2946" i="17"/>
  <c r="AE2947" i="17"/>
  <c r="AE2948" i="17"/>
  <c r="AE2949" i="17"/>
  <c r="AE2950" i="17"/>
  <c r="AE2951" i="17"/>
  <c r="AE2952" i="17"/>
  <c r="AE2953" i="17"/>
  <c r="AE2954" i="17"/>
  <c r="AE2955" i="17"/>
  <c r="AE2956" i="17"/>
  <c r="AE2957" i="17"/>
  <c r="AE2958" i="17"/>
  <c r="AE2959" i="17"/>
  <c r="AE2960" i="17"/>
  <c r="AE2961" i="17"/>
  <c r="AE2962" i="17"/>
  <c r="AE2963" i="17"/>
  <c r="AE2964" i="17"/>
  <c r="AE2965" i="17"/>
  <c r="AE2966" i="17"/>
  <c r="AE2967" i="17"/>
  <c r="AE2968" i="17"/>
  <c r="AE2969" i="17"/>
  <c r="AE2970" i="17"/>
  <c r="AE2971" i="17"/>
  <c r="AE2972" i="17"/>
  <c r="AE2973" i="17"/>
  <c r="AE2974" i="17"/>
  <c r="AE2975" i="17"/>
  <c r="AE2976" i="17"/>
  <c r="AE2977" i="17"/>
  <c r="AE2978" i="17"/>
  <c r="AE2979" i="17"/>
  <c r="AE2980" i="17"/>
  <c r="AE2981" i="17"/>
  <c r="AE2982" i="17"/>
  <c r="AE2983" i="17"/>
  <c r="AE2984" i="17"/>
  <c r="AE2985" i="17"/>
  <c r="AE2986" i="17"/>
  <c r="AE2987" i="17"/>
  <c r="AE2988" i="17"/>
  <c r="AE2989" i="17"/>
  <c r="AE2990" i="17"/>
  <c r="AE2991" i="17"/>
  <c r="AE2992" i="17"/>
  <c r="AE2993" i="17"/>
  <c r="AE2994" i="17"/>
  <c r="AE2995" i="17"/>
  <c r="AE2996" i="17"/>
  <c r="AE2997" i="17"/>
  <c r="AE2998" i="17"/>
  <c r="AE2999" i="17"/>
  <c r="AE3000" i="17"/>
  <c r="AE3001" i="17"/>
  <c r="AE3002" i="17"/>
  <c r="AE3003" i="17"/>
  <c r="AE3004" i="17"/>
  <c r="AE3005" i="17"/>
  <c r="AE3006" i="17"/>
  <c r="AE3007" i="17"/>
  <c r="AE3008" i="17"/>
  <c r="AE3009" i="17"/>
  <c r="AE3010" i="17"/>
  <c r="AE3011" i="17"/>
  <c r="AE3012" i="17"/>
  <c r="AE3013" i="17"/>
  <c r="AE3014" i="17"/>
  <c r="AE3015" i="17"/>
  <c r="AE3016" i="17"/>
  <c r="AE3017" i="17"/>
  <c r="AE3018" i="17"/>
  <c r="AE3019" i="17"/>
  <c r="AE3020" i="17"/>
  <c r="AE3021" i="17"/>
  <c r="AE3022" i="17"/>
  <c r="AE3023" i="17"/>
  <c r="AE3024" i="17"/>
  <c r="AE3025" i="17"/>
  <c r="AE3026" i="17"/>
  <c r="AE3027" i="17"/>
  <c r="AE3028" i="17"/>
  <c r="AE3029" i="17"/>
  <c r="AE3030" i="17"/>
  <c r="AE3031" i="17"/>
  <c r="AE3032" i="17"/>
  <c r="AE3033" i="17"/>
  <c r="AE3034" i="17"/>
  <c r="AE3035" i="17"/>
  <c r="AE3036" i="17"/>
  <c r="AE3037" i="17"/>
  <c r="AE3038" i="17"/>
  <c r="AE3039" i="17"/>
  <c r="AE3040" i="17"/>
  <c r="AE3041" i="17"/>
  <c r="AE3042" i="17"/>
  <c r="AE3043" i="17"/>
  <c r="AE3044" i="17"/>
  <c r="AE3045" i="17"/>
  <c r="AE3046" i="17"/>
  <c r="AE3047" i="17"/>
  <c r="AE3048" i="17"/>
  <c r="AE3049" i="17"/>
  <c r="AE3050" i="17"/>
  <c r="AE3051" i="17"/>
  <c r="AE3052" i="17"/>
  <c r="AE3053" i="17"/>
  <c r="AE3054" i="17"/>
  <c r="AE3055" i="17"/>
  <c r="AE3056" i="17"/>
  <c r="AE3057" i="17"/>
  <c r="AE3058" i="17"/>
  <c r="AE3059" i="17"/>
  <c r="AE3060" i="17"/>
  <c r="AE3061" i="17"/>
  <c r="AE3062" i="17"/>
  <c r="AE3063" i="17"/>
  <c r="AE3064" i="17"/>
  <c r="AE3065" i="17"/>
  <c r="AE3066" i="17"/>
  <c r="AE3067" i="17"/>
  <c r="AE3068" i="17"/>
  <c r="AE3069" i="17"/>
  <c r="AE3070" i="17"/>
  <c r="AE3071" i="17"/>
  <c r="AE3072" i="17"/>
  <c r="AE3073" i="17"/>
  <c r="AE3074" i="17"/>
  <c r="AE3075" i="17"/>
  <c r="AE3076" i="17"/>
  <c r="AE3077" i="17"/>
  <c r="AE3078" i="17"/>
  <c r="AE3079" i="17"/>
  <c r="AE3080" i="17"/>
  <c r="AE3081" i="17"/>
  <c r="AE3082" i="17"/>
  <c r="AE3083" i="17"/>
  <c r="AE3084" i="17"/>
  <c r="AE3085" i="17"/>
  <c r="AE3086" i="17"/>
  <c r="AE3087" i="17"/>
  <c r="AE3088" i="17"/>
  <c r="AE3089" i="17"/>
  <c r="AE3090" i="17"/>
  <c r="AE3091" i="17"/>
  <c r="AE3092" i="17"/>
  <c r="AE3093" i="17"/>
  <c r="AE3094" i="17"/>
  <c r="AE3095" i="17"/>
  <c r="AE3096" i="17"/>
  <c r="AE3097" i="17"/>
  <c r="AE3098" i="17"/>
  <c r="AE3099" i="17"/>
  <c r="AE3100" i="17"/>
  <c r="AE3101" i="17"/>
  <c r="AE3102" i="17"/>
  <c r="AE3103" i="17"/>
  <c r="AE3104" i="17"/>
  <c r="AE3105" i="17"/>
  <c r="AE3106" i="17"/>
  <c r="AE3107" i="17"/>
  <c r="AE3108" i="17"/>
  <c r="AE3109" i="17"/>
  <c r="AE3110" i="17"/>
  <c r="AE3111" i="17"/>
  <c r="AE3112" i="17"/>
  <c r="AE3113" i="17"/>
  <c r="AE3114" i="17"/>
  <c r="AE3115" i="17"/>
  <c r="AE3116" i="17"/>
  <c r="AE3117" i="17"/>
  <c r="AE3118" i="17"/>
  <c r="AE3119" i="17"/>
  <c r="AE3120" i="17"/>
  <c r="AE3121" i="17"/>
  <c r="AE3122" i="17"/>
  <c r="AE3123" i="17"/>
  <c r="AE3124" i="17"/>
  <c r="AE3125" i="17"/>
  <c r="AE3126" i="17"/>
  <c r="AE3127" i="17"/>
  <c r="AE3128" i="17"/>
  <c r="AE3129" i="17"/>
  <c r="AE3130" i="17"/>
  <c r="AE3131" i="17"/>
  <c r="AE3132" i="17"/>
  <c r="AE3133" i="17"/>
  <c r="AE3134" i="17"/>
  <c r="AE3135" i="17"/>
  <c r="AE3136" i="17"/>
  <c r="AE3137" i="17"/>
  <c r="AE3138" i="17"/>
  <c r="AE3139" i="17"/>
  <c r="AE3140" i="17"/>
  <c r="AE3141" i="17"/>
  <c r="AE3142" i="17"/>
  <c r="AE3143" i="17"/>
  <c r="AE3144" i="17"/>
  <c r="AE3145" i="17"/>
  <c r="AE3146" i="17"/>
  <c r="AE3147" i="17"/>
  <c r="AE3148" i="17"/>
  <c r="AE3149" i="17"/>
  <c r="AE3150" i="17"/>
  <c r="AE3151" i="17"/>
  <c r="AE3152" i="17"/>
  <c r="AE3153" i="17"/>
  <c r="AE3154" i="17"/>
  <c r="AE3155" i="17"/>
  <c r="AE3156" i="17"/>
  <c r="AE3157" i="17"/>
  <c r="AE3158" i="17"/>
  <c r="AE3159" i="17"/>
  <c r="AE3160" i="17"/>
  <c r="AE3161" i="17"/>
  <c r="AE3162" i="17"/>
  <c r="AE3163" i="17"/>
  <c r="AE3164" i="17"/>
  <c r="AE3165" i="17"/>
  <c r="AE3166" i="17"/>
  <c r="AE3167" i="17"/>
  <c r="AE3168" i="17"/>
  <c r="AE3169" i="17"/>
  <c r="AE3170" i="17"/>
  <c r="AE3171" i="17"/>
  <c r="AE3172" i="17"/>
  <c r="AE3173" i="17"/>
  <c r="AE3174" i="17"/>
  <c r="AE3175" i="17"/>
  <c r="AE3176" i="17"/>
  <c r="AE3177" i="17"/>
  <c r="AE3178" i="17"/>
  <c r="AE3179" i="17"/>
  <c r="AE3180" i="17"/>
  <c r="AE3181" i="17"/>
  <c r="AE3182" i="17"/>
  <c r="AE3183" i="17"/>
  <c r="AE3184" i="17"/>
  <c r="AE3185" i="17"/>
  <c r="AE3186" i="17"/>
  <c r="AE3187" i="17"/>
  <c r="AE3188" i="17"/>
  <c r="AE3189" i="17"/>
  <c r="AE3190" i="17"/>
  <c r="AE3191" i="17"/>
  <c r="AE3192" i="17"/>
  <c r="AE3193" i="17"/>
  <c r="AE3194" i="17"/>
  <c r="AE3195" i="17"/>
  <c r="AE3196" i="17"/>
  <c r="AE3197" i="17"/>
  <c r="AE3198" i="17"/>
  <c r="AE3199" i="17"/>
  <c r="AE3200" i="17"/>
  <c r="AE3201" i="17"/>
  <c r="AE3202" i="17"/>
  <c r="AE3203" i="17"/>
  <c r="AE3204" i="17"/>
  <c r="AE3205" i="17"/>
  <c r="AE3206" i="17"/>
  <c r="AE3207" i="17"/>
  <c r="AE3208" i="17"/>
  <c r="AE3209" i="17"/>
  <c r="AE3210" i="17"/>
  <c r="AE3211" i="17"/>
  <c r="AE3212" i="17"/>
  <c r="AE3213" i="17"/>
  <c r="AE3214" i="17"/>
  <c r="AE3215" i="17"/>
  <c r="AE3216" i="17"/>
  <c r="AE3217" i="17"/>
  <c r="AE3218" i="17"/>
  <c r="AE3219" i="17"/>
  <c r="AE3220" i="17"/>
  <c r="AE3221" i="17"/>
  <c r="AE3222" i="17"/>
  <c r="AE3223" i="17"/>
  <c r="AE3224" i="17"/>
  <c r="AE3225" i="17"/>
  <c r="AE3226" i="17"/>
  <c r="AE3227" i="17"/>
  <c r="AE3228" i="17"/>
  <c r="AE3229" i="17"/>
  <c r="AE3230" i="17"/>
  <c r="AE3231" i="17"/>
  <c r="AE3232" i="17"/>
  <c r="AE3233" i="17"/>
  <c r="AE3234" i="17"/>
  <c r="AE3235" i="17"/>
  <c r="AE3236" i="17"/>
  <c r="AE3237" i="17"/>
  <c r="AE3238" i="17"/>
  <c r="AE3239" i="17"/>
  <c r="AE3240" i="17"/>
  <c r="AE3241" i="17"/>
  <c r="AE3242" i="17"/>
  <c r="AE3243" i="17"/>
  <c r="AE3244" i="17"/>
  <c r="AE3245" i="17"/>
  <c r="AE3246" i="17"/>
  <c r="AE3247" i="17"/>
  <c r="AE3248" i="17"/>
  <c r="AE3249" i="17"/>
  <c r="AE3250" i="17"/>
  <c r="AE3251" i="17"/>
  <c r="AE3252" i="17"/>
  <c r="AE3253" i="17"/>
  <c r="AE3254" i="17"/>
  <c r="AE3255" i="17"/>
  <c r="AE3256" i="17"/>
  <c r="AE3257" i="17"/>
  <c r="AE3258" i="17"/>
  <c r="AE3259" i="17"/>
  <c r="AE3260" i="17"/>
  <c r="AE3261" i="17"/>
  <c r="AE3262" i="17"/>
  <c r="AE3263" i="17"/>
  <c r="AE3264" i="17"/>
  <c r="AE3265" i="17"/>
  <c r="AE3266" i="17"/>
  <c r="AE3267" i="17"/>
  <c r="AE3268" i="17"/>
  <c r="AE3269" i="17"/>
  <c r="AE3270" i="17"/>
  <c r="AE3271" i="17"/>
  <c r="AE3272" i="17"/>
  <c r="AE3273" i="17"/>
  <c r="AE3274" i="17"/>
  <c r="AE3275" i="17"/>
  <c r="AE3276" i="17"/>
  <c r="AE3277" i="17"/>
  <c r="AE3278" i="17"/>
  <c r="AE3279" i="17"/>
  <c r="AE3280" i="17"/>
  <c r="AE3281" i="17"/>
  <c r="AE3282" i="17"/>
  <c r="AE3283" i="17"/>
  <c r="AE3284" i="17"/>
  <c r="AE3285" i="17"/>
  <c r="AE3286" i="17"/>
  <c r="AE3287" i="17"/>
  <c r="AE3288" i="17"/>
  <c r="AE3289" i="17"/>
  <c r="AE3290" i="17"/>
  <c r="AE3291" i="17"/>
  <c r="AE3292" i="17"/>
  <c r="AE3293" i="17"/>
  <c r="AE3294" i="17"/>
  <c r="AE3295" i="17"/>
  <c r="AE3296" i="17"/>
  <c r="AE3297" i="17"/>
  <c r="AE3298" i="17"/>
  <c r="AE3299" i="17"/>
  <c r="AE3300" i="17"/>
  <c r="AE3301" i="17"/>
  <c r="AE3302" i="17"/>
  <c r="AE3303" i="17"/>
  <c r="AE3304" i="17"/>
  <c r="AE3305" i="17"/>
  <c r="AE3306" i="17"/>
  <c r="AE3307" i="17"/>
  <c r="AE3308" i="17"/>
  <c r="AE3309" i="17"/>
  <c r="AE3310" i="17"/>
  <c r="AE3311" i="17"/>
  <c r="AE3312" i="17"/>
  <c r="AE3313" i="17"/>
  <c r="AE3314" i="17"/>
  <c r="AE3315" i="17"/>
  <c r="AE3316" i="17"/>
  <c r="AE3317" i="17"/>
  <c r="AE3318" i="17"/>
  <c r="AE3319" i="17"/>
  <c r="AE3320" i="17"/>
  <c r="AE3321" i="17"/>
  <c r="AE3322" i="17"/>
  <c r="AE3323" i="17"/>
  <c r="AE3324" i="17"/>
  <c r="AE3325" i="17"/>
  <c r="AE3326" i="17"/>
  <c r="AE3327" i="17"/>
  <c r="AE3328" i="17"/>
  <c r="AE3329" i="17"/>
  <c r="AE3330" i="17"/>
  <c r="AE3331" i="17"/>
  <c r="AE3332" i="17"/>
  <c r="AE3333" i="17"/>
  <c r="AE3334" i="17"/>
  <c r="AE3335" i="17"/>
  <c r="AE3336" i="17"/>
  <c r="AE3337" i="17"/>
  <c r="AE3338" i="17"/>
  <c r="AE3339" i="17"/>
  <c r="AE3340" i="17"/>
  <c r="AE3341" i="17"/>
  <c r="AE3342" i="17"/>
  <c r="AE3343" i="17"/>
  <c r="AE3344" i="17"/>
  <c r="AE3345" i="17"/>
  <c r="AE3346" i="17"/>
  <c r="AE3347" i="17"/>
  <c r="AE3348" i="17"/>
  <c r="AE3349" i="17"/>
  <c r="AE3350" i="17"/>
  <c r="AE3351" i="17"/>
  <c r="AE3352" i="17"/>
  <c r="AE3353" i="17"/>
  <c r="AE3354" i="17"/>
  <c r="AE3355" i="17"/>
  <c r="AE3356" i="17"/>
  <c r="AE3357" i="17"/>
  <c r="AE3358" i="17"/>
  <c r="AE3359" i="17"/>
  <c r="AE3360" i="17"/>
  <c r="AE3361" i="17"/>
  <c r="AE3362" i="17"/>
  <c r="AE3363" i="17"/>
  <c r="AE3364" i="17"/>
  <c r="AE3365" i="17"/>
  <c r="AE3366" i="17"/>
  <c r="AE3367" i="17"/>
  <c r="AE3368" i="17"/>
  <c r="AE3369" i="17"/>
  <c r="AE3370" i="17"/>
  <c r="AE3371" i="17"/>
  <c r="AE3372" i="17"/>
  <c r="AE3373" i="17"/>
  <c r="AE3374" i="17"/>
  <c r="AE3375" i="17"/>
  <c r="AE3376" i="17"/>
  <c r="AE3377" i="17"/>
  <c r="AE3378" i="17"/>
  <c r="AE3379" i="17"/>
  <c r="AE3380" i="17"/>
  <c r="AE3381" i="17"/>
  <c r="AE3382" i="17"/>
  <c r="AE3383" i="17"/>
  <c r="AE3384" i="17"/>
  <c r="AE3385" i="17"/>
  <c r="AE3386" i="17"/>
  <c r="AE3387" i="17"/>
  <c r="AE3388" i="17"/>
  <c r="AE3389" i="17"/>
  <c r="AE3390" i="17"/>
  <c r="AE3391" i="17"/>
  <c r="AE3392" i="17"/>
  <c r="AE3393" i="17"/>
  <c r="AE3394" i="17"/>
  <c r="AE3395" i="17"/>
  <c r="AE3396" i="17"/>
  <c r="AE3397" i="17"/>
  <c r="AE3398" i="17"/>
  <c r="AE3399" i="17"/>
  <c r="AE3400" i="17"/>
  <c r="AE3401" i="17"/>
  <c r="AE3402" i="17"/>
  <c r="AE3403" i="17"/>
  <c r="AE3404" i="17"/>
  <c r="AE3405" i="17"/>
  <c r="AE3406" i="17"/>
  <c r="AE3407" i="17"/>
  <c r="AE3408" i="17"/>
  <c r="AE3409" i="17"/>
  <c r="AE3410" i="17"/>
  <c r="AE3411" i="17"/>
  <c r="AE3412" i="17"/>
  <c r="AE3413" i="17"/>
  <c r="AE3414" i="17"/>
  <c r="AE3415" i="17"/>
  <c r="AE3416" i="17"/>
  <c r="AE3417" i="17"/>
  <c r="AE3418" i="17"/>
  <c r="AE3419" i="17"/>
  <c r="AE3420" i="17"/>
  <c r="AE3421" i="17"/>
  <c r="AE3422" i="17"/>
  <c r="AE3423" i="17"/>
  <c r="AE3424" i="17"/>
  <c r="AE3425" i="17"/>
  <c r="AE3426" i="17"/>
  <c r="AE3427" i="17"/>
  <c r="AE3428" i="17"/>
  <c r="AE3429" i="17"/>
  <c r="AE3430" i="17"/>
  <c r="AE3431" i="17"/>
  <c r="AE3432" i="17"/>
  <c r="AE3433" i="17"/>
  <c r="AE3434" i="17"/>
  <c r="AE3435" i="17"/>
  <c r="AE3436" i="17"/>
  <c r="AE3437" i="17"/>
  <c r="AE3438" i="17"/>
  <c r="AE3439" i="17"/>
  <c r="AE3440" i="17"/>
  <c r="AE3441" i="17"/>
  <c r="AE3442" i="17"/>
  <c r="AE3443" i="17"/>
  <c r="AE3444" i="17"/>
  <c r="AE3445" i="17"/>
  <c r="AE3446" i="17"/>
  <c r="AE3447" i="17"/>
  <c r="AE3448" i="17"/>
  <c r="AE3449" i="17"/>
  <c r="AE3450" i="17"/>
  <c r="AE3451" i="17"/>
  <c r="AE3452" i="17"/>
  <c r="AE3453" i="17"/>
  <c r="AE3454" i="17"/>
  <c r="AE3455" i="17"/>
  <c r="AE3456" i="17"/>
  <c r="AE3457" i="17"/>
  <c r="AE3458" i="17"/>
  <c r="AE3459" i="17"/>
  <c r="AE3460" i="17"/>
  <c r="AE3461" i="17"/>
  <c r="AE3462" i="17"/>
  <c r="AE3463" i="17"/>
  <c r="AE3464" i="17"/>
  <c r="AE3465" i="17"/>
  <c r="AE3466" i="17"/>
  <c r="AE3467" i="17"/>
  <c r="AE3468" i="17"/>
  <c r="AE3469" i="17"/>
  <c r="AE3470" i="17"/>
  <c r="AE3471" i="17"/>
  <c r="AE3472" i="17"/>
  <c r="AE3473" i="17"/>
  <c r="AE3474" i="17"/>
  <c r="AE3475" i="17"/>
  <c r="AE3476" i="17"/>
  <c r="AE3477" i="17"/>
  <c r="AE3478" i="17"/>
  <c r="AE3479" i="17"/>
  <c r="AE3480" i="17"/>
  <c r="AE3481" i="17"/>
  <c r="AE3482" i="17"/>
  <c r="AE3483" i="17"/>
  <c r="AE3484" i="17"/>
  <c r="AE3485" i="17"/>
  <c r="AE3486" i="17"/>
  <c r="AE3487" i="17"/>
  <c r="AE3488" i="17"/>
  <c r="AE3489" i="17"/>
  <c r="AE3490" i="17"/>
  <c r="AE3491" i="17"/>
  <c r="AE3492" i="17"/>
  <c r="AE3493" i="17"/>
  <c r="AE3494" i="17"/>
  <c r="AE3495" i="17"/>
  <c r="AE3496" i="17"/>
  <c r="AE3497" i="17"/>
  <c r="AE3498" i="17"/>
  <c r="AE3499" i="17"/>
  <c r="AE3500" i="17"/>
  <c r="AE3501" i="17"/>
  <c r="AE3502" i="17"/>
  <c r="AE3503" i="17"/>
  <c r="AE3504" i="17"/>
  <c r="AE3505" i="17"/>
  <c r="AE3506" i="17"/>
  <c r="AE3507" i="17"/>
  <c r="AE3508" i="17"/>
  <c r="AE3509" i="17"/>
  <c r="AE3510" i="17"/>
  <c r="AE3511" i="17"/>
  <c r="AE3512" i="17"/>
  <c r="AE3513" i="17"/>
  <c r="AE3514" i="17"/>
  <c r="AE3515" i="17"/>
  <c r="AE3516" i="17"/>
  <c r="AE3517" i="17"/>
  <c r="AE3518" i="17"/>
  <c r="AE3519" i="17"/>
  <c r="AE3520" i="17"/>
  <c r="AE3521" i="17"/>
  <c r="AE3522" i="17"/>
  <c r="AE3523" i="17"/>
  <c r="AE3524" i="17"/>
  <c r="AE3525" i="17"/>
  <c r="AE3526" i="17"/>
  <c r="AE3527" i="17"/>
  <c r="AE3528" i="17"/>
  <c r="AE3529" i="17"/>
  <c r="AE3530" i="17"/>
  <c r="AE3531" i="17"/>
  <c r="AE3532" i="17"/>
  <c r="AE3533" i="17"/>
  <c r="AE3534" i="17"/>
  <c r="AE3535" i="17"/>
  <c r="AE3536" i="17"/>
  <c r="AE3537" i="17"/>
  <c r="AE3538" i="17"/>
  <c r="AE3539" i="17"/>
  <c r="AE3540" i="17"/>
  <c r="AE3541" i="17"/>
  <c r="AE3542" i="17"/>
  <c r="AE3543" i="17"/>
  <c r="AE3544" i="17"/>
  <c r="AE3545" i="17"/>
  <c r="AE3546" i="17"/>
  <c r="AE3547" i="17"/>
  <c r="AE3548" i="17"/>
  <c r="AE3549" i="17"/>
  <c r="AE3550" i="17"/>
  <c r="AE3551" i="17"/>
  <c r="AE3552" i="17"/>
  <c r="AE3553" i="17"/>
  <c r="AE3554" i="17"/>
  <c r="AE3555" i="17"/>
  <c r="AE3556" i="17"/>
  <c r="AE3557" i="17"/>
  <c r="AE3558" i="17"/>
  <c r="AE3559" i="17"/>
  <c r="AE3560" i="17"/>
  <c r="AE3561" i="17"/>
  <c r="AE3562" i="17"/>
  <c r="AE3563" i="17"/>
  <c r="AE3564" i="17"/>
  <c r="AE3565" i="17"/>
  <c r="AE3566" i="17"/>
  <c r="AE3567" i="17"/>
  <c r="AE3568" i="17"/>
  <c r="AE3569" i="17"/>
  <c r="AE3570" i="17"/>
  <c r="AE3571" i="17"/>
  <c r="AE3572" i="17"/>
  <c r="AE3573" i="17"/>
  <c r="AE3574" i="17"/>
  <c r="AE3575" i="17"/>
  <c r="AE3576" i="17"/>
  <c r="AE3577" i="17"/>
  <c r="AE3578" i="17"/>
  <c r="AE3579" i="17"/>
  <c r="AE3580" i="17"/>
  <c r="AE3581" i="17"/>
  <c r="AE3582" i="17"/>
  <c r="AE3583" i="17"/>
  <c r="AE3584" i="17"/>
  <c r="AE3585" i="17"/>
  <c r="AE3586" i="17"/>
  <c r="AE3587" i="17"/>
  <c r="AE3588" i="17"/>
  <c r="AE3589" i="17"/>
  <c r="AE3590" i="17"/>
  <c r="AE3591" i="17"/>
  <c r="AE3592" i="17"/>
  <c r="AE3593" i="17"/>
  <c r="AE3594" i="17"/>
  <c r="AE3595" i="17"/>
  <c r="AE3596" i="17"/>
  <c r="AE3597" i="17"/>
  <c r="AE3598" i="17"/>
  <c r="AE3599" i="17"/>
  <c r="AE3600" i="17"/>
  <c r="AE3601" i="17"/>
  <c r="AE3602" i="17"/>
  <c r="AE3603" i="17"/>
  <c r="AE3604" i="17"/>
  <c r="AE3605" i="17"/>
  <c r="AE3606" i="17"/>
  <c r="AE3607" i="17"/>
  <c r="AE3608" i="17"/>
  <c r="AE3609" i="17"/>
  <c r="AE3610" i="17"/>
  <c r="AE3611" i="17"/>
  <c r="AE3612" i="17"/>
  <c r="AE3613" i="17"/>
  <c r="AE3614" i="17"/>
  <c r="AE3615" i="17"/>
  <c r="AE3616" i="17"/>
  <c r="AE3617" i="17"/>
  <c r="AE3618" i="17"/>
  <c r="AE3619" i="17"/>
  <c r="AE3620" i="17"/>
  <c r="AE3621" i="17"/>
  <c r="AE3622" i="17"/>
  <c r="AE3623" i="17"/>
  <c r="AE3624" i="17"/>
  <c r="AE3625" i="17"/>
  <c r="AE3626" i="17"/>
  <c r="AE3627" i="17"/>
  <c r="AE3628" i="17"/>
  <c r="AE3629" i="17"/>
  <c r="AE3630" i="17"/>
  <c r="AE3631" i="17"/>
  <c r="AE3632" i="17"/>
  <c r="AE3633" i="17"/>
  <c r="AE3634" i="17"/>
  <c r="AE3635" i="17"/>
  <c r="AE3636" i="17"/>
  <c r="AE3637" i="17"/>
  <c r="AE3638" i="17"/>
  <c r="AE3639" i="17"/>
  <c r="AE3640" i="17"/>
  <c r="AE3641" i="17"/>
  <c r="AE3642" i="17"/>
  <c r="AE3643" i="17"/>
  <c r="AE3644" i="17"/>
  <c r="AE3645" i="17"/>
  <c r="AE3646" i="17"/>
  <c r="AE3647" i="17"/>
  <c r="AE3648" i="17"/>
  <c r="AE3649" i="17"/>
  <c r="AE3650" i="17"/>
  <c r="AE3651" i="17"/>
  <c r="AE3652" i="17"/>
  <c r="AE3653" i="17"/>
  <c r="AE3654" i="17"/>
  <c r="AE3655" i="17"/>
  <c r="AE3656" i="17"/>
  <c r="AE3657" i="17"/>
  <c r="AE3658" i="17"/>
  <c r="AE3659" i="17"/>
  <c r="AE3660" i="17"/>
  <c r="AE3661" i="17"/>
  <c r="AE3662" i="17"/>
  <c r="AE3663" i="17"/>
  <c r="AE3664" i="17"/>
  <c r="AE3665" i="17"/>
  <c r="AE3666" i="17"/>
  <c r="AE3667" i="17"/>
  <c r="AE3668" i="17"/>
  <c r="AE3669" i="17"/>
  <c r="AE3670" i="17"/>
  <c r="AE3671" i="17"/>
  <c r="AE3672" i="17"/>
  <c r="AE3673" i="17"/>
  <c r="AE3674" i="17"/>
  <c r="AE3675" i="17"/>
  <c r="AE3676" i="17"/>
  <c r="AE3677" i="17"/>
  <c r="AE3678" i="17"/>
  <c r="AE3679" i="17"/>
  <c r="AE3680" i="17"/>
  <c r="AE3681" i="17"/>
  <c r="AE3682" i="17"/>
  <c r="AE3683" i="17"/>
  <c r="AE3684" i="17"/>
  <c r="AE3685" i="17"/>
  <c r="AE3686" i="17"/>
  <c r="AE3687" i="17"/>
  <c r="AE3688" i="17"/>
  <c r="AE3689" i="17"/>
  <c r="AE3690" i="17"/>
  <c r="AE3691" i="17"/>
  <c r="AE3692" i="17"/>
  <c r="AE3693" i="17"/>
  <c r="AE3694" i="17"/>
  <c r="AE3695" i="17"/>
  <c r="AE3696" i="17"/>
  <c r="AE3697" i="17"/>
  <c r="AE3698" i="17"/>
  <c r="AE3699" i="17"/>
  <c r="AE3700" i="17"/>
  <c r="AE3701" i="17"/>
  <c r="AE3702" i="17"/>
  <c r="AE3703" i="17"/>
  <c r="AE3704" i="17"/>
  <c r="AE3705" i="17"/>
  <c r="AE3706" i="17"/>
  <c r="AE3707" i="17"/>
  <c r="AE3708" i="17"/>
  <c r="AE3709" i="17"/>
  <c r="AE3710" i="17"/>
  <c r="AE3711" i="17"/>
  <c r="AE3712" i="17"/>
  <c r="AE3713" i="17"/>
  <c r="AE3714" i="17"/>
  <c r="AE3715" i="17"/>
  <c r="AE3716" i="17"/>
  <c r="AE3717" i="17"/>
  <c r="AE3718" i="17"/>
  <c r="AE3719" i="17"/>
  <c r="AE3720" i="17"/>
  <c r="AE3721" i="17"/>
  <c r="AE3722" i="17"/>
  <c r="AE3723" i="17"/>
  <c r="AE3724" i="17"/>
  <c r="AE3725" i="17"/>
  <c r="AE3726" i="17"/>
  <c r="AE3727" i="17"/>
  <c r="AE3728" i="17"/>
  <c r="AE3729" i="17"/>
  <c r="AE3730" i="17"/>
  <c r="AE3731" i="17"/>
  <c r="AE3732" i="17"/>
  <c r="AE3733" i="17"/>
  <c r="AE3734" i="17"/>
  <c r="AE3735" i="17"/>
  <c r="AE3736" i="17"/>
  <c r="AE3737" i="17"/>
  <c r="AE3738" i="17"/>
  <c r="AE3739" i="17"/>
  <c r="AE3740" i="17"/>
  <c r="AE3741" i="17"/>
  <c r="AE3742" i="17"/>
  <c r="AE3743" i="17"/>
  <c r="AE3744" i="17"/>
  <c r="AE3745" i="17"/>
  <c r="AE3746" i="17"/>
  <c r="AE3747" i="17"/>
  <c r="AE3748" i="17"/>
  <c r="AE3749" i="17"/>
  <c r="AE3750" i="17"/>
  <c r="AE3751" i="17"/>
  <c r="AE3752" i="17"/>
  <c r="AE3753" i="17"/>
  <c r="AE3754" i="17"/>
  <c r="AE3755" i="17"/>
  <c r="AE3756" i="17"/>
  <c r="AE3757" i="17"/>
  <c r="AE3758" i="17"/>
  <c r="AE3759" i="17"/>
  <c r="AE3760" i="17"/>
  <c r="AE3761" i="17"/>
  <c r="AE3762" i="17"/>
  <c r="AE3763" i="17"/>
  <c r="AE3764" i="17"/>
  <c r="AE3765" i="17"/>
  <c r="AE3766" i="17"/>
  <c r="AE3767" i="17"/>
  <c r="AE3768" i="17"/>
  <c r="AE3769" i="17"/>
  <c r="AE3770" i="17"/>
  <c r="AE3771" i="17"/>
  <c r="AE3772" i="17"/>
  <c r="AE3773" i="17"/>
  <c r="AE3774" i="17"/>
  <c r="AE3775" i="17"/>
  <c r="AE3776" i="17"/>
  <c r="AE3777" i="17"/>
  <c r="AE3778" i="17"/>
  <c r="AE3779" i="17"/>
  <c r="AE3780" i="17"/>
  <c r="AE3781" i="17"/>
  <c r="AE3782" i="17"/>
  <c r="AE3783" i="17"/>
  <c r="AE3784" i="17"/>
  <c r="AE3785" i="17"/>
  <c r="AE3786" i="17"/>
  <c r="AE3787" i="17"/>
  <c r="AE3788" i="17"/>
  <c r="AE3789" i="17"/>
  <c r="AE3790" i="17"/>
  <c r="AE3791" i="17"/>
  <c r="AE3792" i="17"/>
  <c r="AE3793" i="17"/>
  <c r="AE3794" i="17"/>
  <c r="AE3795" i="17"/>
  <c r="AE3796" i="17"/>
  <c r="AE3797" i="17"/>
  <c r="AE3798" i="17"/>
  <c r="AE3799" i="17"/>
  <c r="AE3800" i="17"/>
  <c r="AE3801" i="17"/>
  <c r="AE3802" i="17"/>
  <c r="AE3803" i="17"/>
  <c r="AE3804" i="17"/>
  <c r="AE3805" i="17"/>
  <c r="AE3806" i="17"/>
  <c r="AE3807" i="17"/>
  <c r="AE3808" i="17"/>
  <c r="AE3809" i="17"/>
  <c r="AE3810" i="17"/>
  <c r="AE3811" i="17"/>
  <c r="AE3812" i="17"/>
  <c r="AE3813" i="17"/>
  <c r="AE3814" i="17"/>
  <c r="AE3815" i="17"/>
  <c r="AE3816" i="17"/>
  <c r="AE3817" i="17"/>
  <c r="AE3818" i="17"/>
  <c r="AE3819" i="17"/>
  <c r="AE3820" i="17"/>
  <c r="AE3821" i="17"/>
  <c r="AE3822" i="17"/>
  <c r="AE3823" i="17"/>
  <c r="AE3824" i="17"/>
  <c r="AE3825" i="17"/>
  <c r="AE3826" i="17"/>
  <c r="AE3827" i="17"/>
  <c r="AE3828" i="17"/>
  <c r="AE3829" i="17"/>
  <c r="AE3830" i="17"/>
  <c r="AE3831" i="17"/>
  <c r="AE3832" i="17"/>
  <c r="AE3833" i="17"/>
  <c r="AE3834" i="17"/>
  <c r="AE3835" i="17"/>
  <c r="AE3836" i="17"/>
  <c r="AE3837" i="17"/>
  <c r="AE3838" i="17"/>
  <c r="AE3839" i="17"/>
  <c r="AE3840" i="17"/>
  <c r="AE3841" i="17"/>
  <c r="AE3842" i="17"/>
  <c r="AE3843" i="17"/>
  <c r="AE3844" i="17"/>
  <c r="AE3845" i="17"/>
  <c r="AE3846" i="17"/>
  <c r="AE3847" i="17"/>
  <c r="AE3848" i="17"/>
  <c r="AE3849" i="17"/>
  <c r="AE3850" i="17"/>
  <c r="AE3851" i="17"/>
  <c r="AE3852" i="17"/>
  <c r="AE3853" i="17"/>
  <c r="AE3854" i="17"/>
  <c r="AE3855" i="17"/>
  <c r="AE3856" i="17"/>
  <c r="AE3857" i="17"/>
  <c r="AE3858" i="17"/>
  <c r="AE3859" i="17"/>
  <c r="AE3860" i="17"/>
  <c r="AE3861" i="17"/>
  <c r="AE3862" i="17"/>
  <c r="AE3863" i="17"/>
  <c r="AE3864" i="17"/>
  <c r="AE3865" i="17"/>
  <c r="AE3866" i="17"/>
  <c r="AE3867" i="17"/>
  <c r="AE3868" i="17"/>
  <c r="AE3869" i="17"/>
  <c r="AE3870" i="17"/>
  <c r="AE3871" i="17"/>
  <c r="AE3872" i="17"/>
  <c r="AE3873" i="17"/>
  <c r="AE3874" i="17"/>
  <c r="AE3875" i="17"/>
  <c r="AE3876" i="17"/>
  <c r="AE3877" i="17"/>
  <c r="AE3878" i="17"/>
  <c r="AE3879" i="17"/>
  <c r="AE3880" i="17"/>
  <c r="AE3881" i="17"/>
  <c r="AE3882" i="17"/>
  <c r="AE3883" i="17"/>
  <c r="AE3884" i="17"/>
  <c r="AE3885" i="17"/>
  <c r="AE3886" i="17"/>
  <c r="AE3887" i="17"/>
  <c r="AE3888" i="17"/>
  <c r="AE3889" i="17"/>
  <c r="AE3890" i="17"/>
  <c r="AE3891" i="17"/>
  <c r="AE3892" i="17"/>
  <c r="AE3893" i="17"/>
  <c r="AE3894" i="17"/>
  <c r="AE3895" i="17"/>
  <c r="AE3896" i="17"/>
  <c r="AE3897" i="17"/>
  <c r="AE3898" i="17"/>
  <c r="AE3899" i="17"/>
  <c r="AE3900" i="17"/>
  <c r="AE3901" i="17"/>
  <c r="AE3902" i="17"/>
  <c r="AE3903" i="17"/>
  <c r="AE3904" i="17"/>
  <c r="AE3905" i="17"/>
  <c r="AE3906" i="17"/>
  <c r="AE3907" i="17"/>
  <c r="AE3908" i="17"/>
  <c r="AE3909" i="17"/>
  <c r="AE3910" i="17"/>
  <c r="AE3911" i="17"/>
  <c r="AE3912" i="17"/>
  <c r="AE3913" i="17"/>
  <c r="AE3914" i="17"/>
  <c r="AE3915" i="17"/>
  <c r="AE3916" i="17"/>
  <c r="AE3917" i="17"/>
  <c r="AE3918" i="17"/>
  <c r="AE3919" i="17"/>
  <c r="AE3920" i="17"/>
  <c r="AE3921" i="17"/>
  <c r="AE3922" i="17"/>
  <c r="AE3923" i="17"/>
  <c r="AE3924" i="17"/>
  <c r="AE3925" i="17"/>
  <c r="AE3926" i="17"/>
  <c r="AE3927" i="17"/>
  <c r="AE3928" i="17"/>
  <c r="AE3929" i="17"/>
  <c r="AE3930" i="17"/>
  <c r="AE3931" i="17"/>
  <c r="AE3932" i="17"/>
  <c r="AE3933" i="17"/>
  <c r="AE3934" i="17"/>
  <c r="AE3935" i="17"/>
  <c r="AE3936" i="17"/>
  <c r="AE3937" i="17"/>
  <c r="AE3938" i="17"/>
  <c r="AE3939" i="17"/>
  <c r="AE3940" i="17"/>
  <c r="AE3941" i="17"/>
  <c r="AE3942" i="17"/>
  <c r="AE3943" i="17"/>
  <c r="AE3944" i="17"/>
  <c r="AE3945" i="17"/>
  <c r="AE3946" i="17"/>
  <c r="AE3947" i="17"/>
  <c r="AE3948" i="17"/>
  <c r="AE3949" i="17"/>
  <c r="AE3950" i="17"/>
  <c r="AE3951" i="17"/>
  <c r="AE3952" i="17"/>
  <c r="AE3953" i="17"/>
  <c r="AE3954" i="17"/>
  <c r="AE3955" i="17"/>
  <c r="AE3956" i="17"/>
  <c r="AE3957" i="17"/>
  <c r="AE3958" i="17"/>
  <c r="AE3959" i="17"/>
  <c r="AE3960" i="17"/>
  <c r="AE3961" i="17"/>
  <c r="AE3962" i="17"/>
  <c r="AE3963" i="17"/>
  <c r="AE3964" i="17"/>
  <c r="AE3965" i="17"/>
  <c r="AE3966" i="17"/>
  <c r="AE3967" i="17"/>
  <c r="AE3968" i="17"/>
  <c r="AE3969" i="17"/>
  <c r="AE3970" i="17"/>
  <c r="AE3971" i="17"/>
  <c r="AE3972" i="17"/>
  <c r="AE3973" i="17"/>
  <c r="AE3974" i="17"/>
  <c r="AE3975" i="17"/>
  <c r="AE3976" i="17"/>
  <c r="AE3977" i="17"/>
  <c r="AE3978" i="17"/>
  <c r="AE3979" i="17"/>
  <c r="AE3980" i="17"/>
  <c r="AE3981" i="17"/>
  <c r="AE3982" i="17"/>
  <c r="AE3983" i="17"/>
  <c r="AE3984" i="17"/>
  <c r="AE3985" i="17"/>
  <c r="AE3986" i="17"/>
  <c r="AE3987" i="17"/>
  <c r="AE3988" i="17"/>
  <c r="AE3989" i="17"/>
  <c r="AE3990" i="17"/>
  <c r="AE3991" i="17"/>
  <c r="AE3992" i="17"/>
  <c r="AE3993" i="17"/>
  <c r="AE3994" i="17"/>
  <c r="AE3995" i="17"/>
  <c r="AE3996" i="17"/>
  <c r="AE3997" i="17"/>
  <c r="AE3998" i="17"/>
  <c r="AE3999" i="17"/>
  <c r="AE4000" i="17"/>
  <c r="AE4001" i="17"/>
  <c r="C7" i="17" l="1"/>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 i="17"/>
  <c r="N24" i="17"/>
  <c r="P24" i="17"/>
  <c r="Q24" i="17"/>
  <c r="M24" i="17"/>
  <c r="K24" i="17"/>
  <c r="O24" i="17"/>
  <c r="L6" i="17"/>
  <c r="O6" i="17"/>
  <c r="R24" i="17"/>
  <c r="N6" i="17"/>
  <c r="L24" i="17"/>
  <c r="Q6" i="17"/>
  <c r="R6" i="17"/>
  <c r="P6" i="17"/>
  <c r="G51" i="14" l="1"/>
  <c r="G55" i="14"/>
  <c r="G46" i="14"/>
  <c r="G45" i="14"/>
  <c r="G15" i="14"/>
  <c r="O2" i="6" l="1"/>
  <c r="L2" i="5" l="1"/>
  <c r="AE2" i="17"/>
  <c r="Q62" i="6"/>
  <c r="Q61" i="6"/>
  <c r="Q52" i="6"/>
  <c r="Q51" i="6"/>
  <c r="Q49" i="6"/>
  <c r="Q48" i="6"/>
  <c r="Q47" i="6"/>
  <c r="Q45" i="6"/>
  <c r="Q44" i="6"/>
  <c r="Q43" i="6"/>
  <c r="Q39" i="6"/>
  <c r="Q37" i="6"/>
  <c r="Q36" i="6"/>
  <c r="Q29" i="6"/>
  <c r="Q28" i="6"/>
  <c r="Q26" i="6"/>
  <c r="Q25" i="6"/>
  <c r="Q24" i="6"/>
  <c r="Q23" i="6"/>
  <c r="Q22" i="6"/>
  <c r="Q21" i="6"/>
  <c r="Q20" i="6"/>
  <c r="Q19" i="6"/>
  <c r="Q18" i="6"/>
  <c r="Q16" i="6"/>
  <c r="Q42" i="5" l="1"/>
  <c r="W42" i="5" l="1"/>
  <c r="C18" i="5"/>
  <c r="N7" i="17"/>
  <c r="R7" i="17"/>
  <c r="P7" i="17"/>
  <c r="O7" i="17"/>
  <c r="L7" i="17"/>
  <c r="Q7" i="17"/>
  <c r="C19" i="5" l="1"/>
  <c r="W9" i="6"/>
  <c r="W13" i="5"/>
  <c r="H3" i="13"/>
  <c r="H2" i="13"/>
  <c r="V9" i="6" s="1"/>
  <c r="L8" i="17"/>
  <c r="Q8" i="17"/>
  <c r="P8" i="17"/>
  <c r="N8" i="17"/>
  <c r="O8" i="17"/>
  <c r="R8" i="17"/>
  <c r="C20" i="5" l="1"/>
  <c r="V13" i="5"/>
  <c r="S62" i="6"/>
  <c r="S61" i="6"/>
  <c r="S52" i="6"/>
  <c r="S51" i="6"/>
  <c r="S49" i="6"/>
  <c r="S48" i="6"/>
  <c r="S47" i="6"/>
  <c r="S45" i="6"/>
  <c r="S44" i="6"/>
  <c r="S43" i="6"/>
  <c r="S39" i="6"/>
  <c r="S37" i="6"/>
  <c r="S36" i="6"/>
  <c r="S29" i="6"/>
  <c r="S28" i="6"/>
  <c r="S26" i="6"/>
  <c r="S25" i="6"/>
  <c r="S24" i="6"/>
  <c r="S23" i="6"/>
  <c r="S22" i="6"/>
  <c r="S21" i="6"/>
  <c r="S20" i="6"/>
  <c r="S19" i="6"/>
  <c r="S18" i="6"/>
  <c r="S16" i="6"/>
  <c r="R62" i="6"/>
  <c r="R61" i="6"/>
  <c r="R52" i="6"/>
  <c r="R51" i="6"/>
  <c r="R49" i="6"/>
  <c r="R48" i="6"/>
  <c r="R47" i="6"/>
  <c r="R45" i="6"/>
  <c r="R44" i="6"/>
  <c r="R43" i="6"/>
  <c r="R39" i="6"/>
  <c r="R37" i="6"/>
  <c r="R36" i="6"/>
  <c r="R29" i="6"/>
  <c r="R28" i="6"/>
  <c r="R26" i="6"/>
  <c r="R25" i="6"/>
  <c r="R24" i="6"/>
  <c r="R23" i="6"/>
  <c r="R22" i="6"/>
  <c r="R21" i="6"/>
  <c r="R20" i="6"/>
  <c r="R19" i="6"/>
  <c r="R18" i="6"/>
  <c r="R16" i="6"/>
  <c r="AA62" i="6"/>
  <c r="AA61" i="6"/>
  <c r="AA52" i="6"/>
  <c r="AA51" i="6"/>
  <c r="AA49" i="6"/>
  <c r="AA48" i="6"/>
  <c r="AA47" i="6"/>
  <c r="AA45" i="6"/>
  <c r="AA44" i="6"/>
  <c r="AA43" i="6"/>
  <c r="AA39" i="6"/>
  <c r="AA38" i="6"/>
  <c r="AA37" i="6"/>
  <c r="AA36" i="6"/>
  <c r="AA29" i="6"/>
  <c r="AA28" i="6"/>
  <c r="AA26" i="6"/>
  <c r="AA25" i="6"/>
  <c r="AA24" i="6"/>
  <c r="AA23" i="6"/>
  <c r="AA22" i="6"/>
  <c r="AA21" i="6"/>
  <c r="AA20" i="6"/>
  <c r="AA19" i="6"/>
  <c r="AA18" i="6"/>
  <c r="AA16" i="6"/>
  <c r="AA36" i="5"/>
  <c r="AA35" i="5"/>
  <c r="AA34" i="5"/>
  <c r="AA32" i="5"/>
  <c r="AA29" i="5"/>
  <c r="AA28" i="5"/>
  <c r="AA25" i="5"/>
  <c r="AA23" i="5"/>
  <c r="AA22" i="5"/>
  <c r="AA20" i="5"/>
  <c r="AA19" i="5"/>
  <c r="AA18" i="5"/>
  <c r="AA17" i="5"/>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3" i="7"/>
  <c r="R9" i="17"/>
  <c r="M6" i="17"/>
  <c r="M9" i="17"/>
  <c r="P9" i="17"/>
  <c r="M8" i="17"/>
  <c r="O9" i="17"/>
  <c r="N9" i="17"/>
  <c r="Q9" i="17"/>
  <c r="M7" i="17"/>
  <c r="L9" i="17"/>
  <c r="D42" i="5" l="1"/>
  <c r="Q18" i="5" l="1"/>
  <c r="J7" i="17"/>
  <c r="H10" i="6" l="1"/>
  <c r="G10" i="6"/>
  <c r="W62" i="6" l="1"/>
  <c r="W49" i="6"/>
  <c r="W45" i="6"/>
  <c r="W37" i="6"/>
  <c r="W29" i="6"/>
  <c r="W26" i="6"/>
  <c r="W25" i="6"/>
  <c r="W22" i="6"/>
  <c r="W21" i="6"/>
  <c r="W16" i="6"/>
  <c r="O10" i="6"/>
  <c r="W19" i="6" l="1"/>
  <c r="W20" i="6"/>
  <c r="W18" i="6"/>
  <c r="W23" i="6"/>
  <c r="W39" i="6"/>
  <c r="W43" i="6"/>
  <c r="W47" i="6"/>
  <c r="W51" i="6"/>
  <c r="W24" i="6"/>
  <c r="W28" i="6"/>
  <c r="W36" i="6"/>
  <c r="W44" i="6"/>
  <c r="W48" i="6"/>
  <c r="W52" i="6"/>
  <c r="W61" i="6"/>
  <c r="Q32" i="5" l="1"/>
  <c r="W18" i="5"/>
  <c r="Q29" i="5"/>
  <c r="Q28" i="5"/>
  <c r="Q23" i="5"/>
  <c r="Q22" i="5"/>
  <c r="Q40" i="5"/>
  <c r="Q36" i="5"/>
  <c r="Q35" i="5"/>
  <c r="Q25" i="5"/>
  <c r="Q20" i="5"/>
  <c r="Q19" i="5"/>
  <c r="J9" i="17"/>
  <c r="J8" i="17"/>
  <c r="W40" i="5" l="1"/>
  <c r="W36" i="5"/>
  <c r="W22" i="5"/>
  <c r="W23" i="5"/>
  <c r="W29" i="5"/>
  <c r="W25" i="5"/>
  <c r="W35" i="5"/>
  <c r="W32" i="5"/>
  <c r="W19" i="5"/>
  <c r="W20" i="5"/>
  <c r="W28" i="5"/>
  <c r="D44" i="5" l="1"/>
  <c r="AT59" i="17" l="1"/>
  <c r="AT6" i="17"/>
  <c r="AT7" i="17"/>
  <c r="AT8" i="17"/>
  <c r="AT9" i="17"/>
  <c r="AT10" i="17"/>
  <c r="AT11" i="17"/>
  <c r="AT12" i="17"/>
  <c r="AT13" i="17"/>
  <c r="AT14" i="17"/>
  <c r="AT15" i="17"/>
  <c r="AT16" i="17"/>
  <c r="AT17" i="17"/>
  <c r="AT18" i="17"/>
  <c r="AT19" i="17"/>
  <c r="AT20" i="17"/>
  <c r="AT21" i="17"/>
  <c r="AT22" i="17"/>
  <c r="AT23" i="17"/>
  <c r="AT24" i="17"/>
  <c r="AT25" i="17"/>
  <c r="AT26" i="17"/>
  <c r="AT27" i="17"/>
  <c r="AT28" i="17"/>
  <c r="AT29" i="17"/>
  <c r="AT30" i="17"/>
  <c r="AT31" i="17"/>
  <c r="AT32" i="17"/>
  <c r="AT33" i="17"/>
  <c r="AT34" i="17"/>
  <c r="AT35" i="17"/>
  <c r="AT36" i="17"/>
  <c r="AT37" i="17"/>
  <c r="AT38" i="17"/>
  <c r="AT39" i="17"/>
  <c r="AT40" i="17"/>
  <c r="AT41" i="17"/>
  <c r="AT42" i="17"/>
  <c r="AT43" i="17"/>
  <c r="AT44" i="17"/>
  <c r="AT45" i="17"/>
  <c r="AT46" i="17"/>
  <c r="AT47" i="17"/>
  <c r="AT48" i="17"/>
  <c r="AT49" i="17"/>
  <c r="AT50" i="17"/>
  <c r="AT51" i="17"/>
  <c r="AT52" i="17"/>
  <c r="AT53" i="17"/>
  <c r="AT54" i="17"/>
  <c r="AT55" i="17"/>
  <c r="AT56" i="17"/>
  <c r="AT57" i="17"/>
  <c r="AT58" i="17"/>
  <c r="R22" i="5" l="1"/>
  <c r="R34" i="5"/>
  <c r="S40" i="5"/>
  <c r="S23" i="5"/>
  <c r="S35" i="5"/>
  <c r="S34" i="5"/>
  <c r="R23" i="5"/>
  <c r="R32" i="5"/>
  <c r="S36" i="5"/>
  <c r="S22" i="5"/>
  <c r="S20" i="5"/>
  <c r="R20" i="5"/>
  <c r="S19" i="5"/>
  <c r="R19" i="5"/>
  <c r="S28" i="5"/>
  <c r="R18" i="5"/>
  <c r="S32" i="5"/>
  <c r="S18" i="5"/>
  <c r="S29" i="5"/>
  <c r="S17" i="5"/>
  <c r="R36" i="5"/>
  <c r="R17" i="5"/>
  <c r="S25" i="5"/>
  <c r="R35" i="5"/>
  <c r="Q17" i="5"/>
  <c r="J6" i="17"/>
  <c r="AB42" i="5" l="1"/>
  <c r="W17" i="5"/>
  <c r="AF7" i="7"/>
  <c r="AG7" i="7"/>
  <c r="AH7" i="7"/>
  <c r="AI7" i="7"/>
  <c r="AJ7" i="7"/>
  <c r="AF8" i="7"/>
  <c r="AG8" i="7"/>
  <c r="AH8" i="7"/>
  <c r="AI8" i="7"/>
  <c r="AJ8" i="7"/>
  <c r="AF9" i="7"/>
  <c r="AG9" i="7"/>
  <c r="AH9" i="7"/>
  <c r="AI9" i="7"/>
  <c r="AJ9" i="7"/>
  <c r="AF10" i="7"/>
  <c r="AG10" i="7"/>
  <c r="AH10" i="7"/>
  <c r="AI10" i="7"/>
  <c r="AJ10" i="7"/>
  <c r="AF11" i="7"/>
  <c r="AG11" i="7"/>
  <c r="AH11" i="7"/>
  <c r="AI11" i="7"/>
  <c r="AJ11" i="7"/>
  <c r="AF12" i="7"/>
  <c r="AG12" i="7"/>
  <c r="AH12" i="7"/>
  <c r="AI12" i="7"/>
  <c r="AJ12" i="7"/>
  <c r="AF13" i="7"/>
  <c r="AG13" i="7"/>
  <c r="AH13" i="7"/>
  <c r="AI13" i="7"/>
  <c r="AJ13" i="7"/>
  <c r="AF14" i="7"/>
  <c r="AG14" i="7"/>
  <c r="AH14" i="7"/>
  <c r="AI14" i="7"/>
  <c r="AJ14" i="7"/>
  <c r="AF15" i="7"/>
  <c r="AG15" i="7"/>
  <c r="AH15" i="7"/>
  <c r="AI15" i="7"/>
  <c r="AJ15" i="7"/>
  <c r="AF16" i="7"/>
  <c r="AG16" i="7"/>
  <c r="AH16" i="7"/>
  <c r="AI16" i="7"/>
  <c r="AJ16" i="7"/>
  <c r="AF17" i="7"/>
  <c r="AG17" i="7"/>
  <c r="AH17" i="7"/>
  <c r="AI17" i="7"/>
  <c r="AJ17" i="7"/>
  <c r="AF18" i="7"/>
  <c r="AG18" i="7"/>
  <c r="AH18" i="7"/>
  <c r="AI18" i="7"/>
  <c r="AJ18" i="7"/>
  <c r="AF19" i="7"/>
  <c r="AG19" i="7"/>
  <c r="AH19" i="7"/>
  <c r="AI19" i="7"/>
  <c r="AJ19" i="7"/>
  <c r="AF20" i="7"/>
  <c r="AG20" i="7"/>
  <c r="AH20" i="7"/>
  <c r="AI20" i="7"/>
  <c r="AJ20" i="7"/>
  <c r="AF21" i="7"/>
  <c r="AG21" i="7"/>
  <c r="AH21" i="7"/>
  <c r="AI21" i="7"/>
  <c r="AJ21" i="7"/>
  <c r="AF22" i="7"/>
  <c r="AG22" i="7"/>
  <c r="AH22" i="7"/>
  <c r="AI22" i="7"/>
  <c r="AJ22" i="7"/>
  <c r="AF23" i="7"/>
  <c r="AG23" i="7"/>
  <c r="AH23" i="7"/>
  <c r="AI23" i="7"/>
  <c r="AJ23" i="7"/>
  <c r="AF24" i="7"/>
  <c r="AG24" i="7"/>
  <c r="AH24" i="7"/>
  <c r="AI24" i="7"/>
  <c r="AJ24" i="7"/>
  <c r="AF25" i="7"/>
  <c r="AG25" i="7"/>
  <c r="AH25" i="7"/>
  <c r="AI25" i="7"/>
  <c r="AJ25" i="7"/>
  <c r="AF26" i="7"/>
  <c r="AG26" i="7"/>
  <c r="AH26" i="7"/>
  <c r="AI26" i="7"/>
  <c r="AJ26" i="7"/>
  <c r="AF27" i="7"/>
  <c r="AG27" i="7"/>
  <c r="AH27" i="7"/>
  <c r="AI27" i="7"/>
  <c r="AJ27" i="7"/>
  <c r="AF28" i="7"/>
  <c r="AG28" i="7"/>
  <c r="AH28" i="7"/>
  <c r="AI28" i="7"/>
  <c r="AJ28" i="7"/>
  <c r="AF29" i="7"/>
  <c r="AG29" i="7"/>
  <c r="AH29" i="7"/>
  <c r="AI29" i="7"/>
  <c r="AJ29" i="7"/>
  <c r="AF30" i="7"/>
  <c r="AG30" i="7"/>
  <c r="AH30" i="7"/>
  <c r="AI30" i="7"/>
  <c r="AJ30" i="7"/>
  <c r="AF31" i="7"/>
  <c r="AG31" i="7"/>
  <c r="AH31" i="7"/>
  <c r="AI31" i="7"/>
  <c r="AJ31" i="7"/>
  <c r="AF32" i="7"/>
  <c r="AG32" i="7"/>
  <c r="AH32" i="7"/>
  <c r="AI32" i="7"/>
  <c r="AJ32" i="7"/>
  <c r="AF33" i="7"/>
  <c r="AG33" i="7"/>
  <c r="AH33" i="7"/>
  <c r="AI33" i="7"/>
  <c r="AJ33" i="7"/>
  <c r="AF34" i="7"/>
  <c r="AG34" i="7"/>
  <c r="AH34" i="7"/>
  <c r="AI34" i="7"/>
  <c r="AJ34" i="7"/>
  <c r="AF35" i="7"/>
  <c r="AG35" i="7"/>
  <c r="AH35" i="7"/>
  <c r="AI35" i="7"/>
  <c r="AJ35" i="7"/>
  <c r="AF36" i="7"/>
  <c r="AG36" i="7"/>
  <c r="AH36" i="7"/>
  <c r="AI36" i="7"/>
  <c r="AJ36" i="7"/>
  <c r="AF37" i="7"/>
  <c r="AG37" i="7"/>
  <c r="AH37" i="7"/>
  <c r="AI37" i="7"/>
  <c r="AJ37" i="7"/>
  <c r="AF38" i="7"/>
  <c r="AG38" i="7"/>
  <c r="AH38" i="7"/>
  <c r="AI38" i="7"/>
  <c r="AJ38" i="7"/>
  <c r="AF39" i="7"/>
  <c r="AG39" i="7"/>
  <c r="AH39" i="7"/>
  <c r="AI39" i="7"/>
  <c r="AJ39" i="7"/>
  <c r="AF40" i="7"/>
  <c r="AG40" i="7"/>
  <c r="AH40" i="7"/>
  <c r="AI40" i="7"/>
  <c r="AJ40" i="7"/>
  <c r="AF41" i="7"/>
  <c r="AG41" i="7"/>
  <c r="AH41" i="7"/>
  <c r="AI41" i="7"/>
  <c r="AJ41" i="7"/>
  <c r="AF42" i="7"/>
  <c r="AG42" i="7"/>
  <c r="AH42" i="7"/>
  <c r="AI42" i="7"/>
  <c r="AJ42" i="7"/>
  <c r="AF43" i="7"/>
  <c r="AG43" i="7"/>
  <c r="AH43" i="7"/>
  <c r="AI43" i="7"/>
  <c r="AJ43" i="7"/>
  <c r="AF44" i="7"/>
  <c r="AG44" i="7"/>
  <c r="AH44" i="7"/>
  <c r="AI44" i="7"/>
  <c r="AJ44" i="7"/>
  <c r="AF45" i="7"/>
  <c r="AG45" i="7"/>
  <c r="AH45" i="7"/>
  <c r="AI45" i="7"/>
  <c r="AJ45" i="7"/>
  <c r="AF46" i="7"/>
  <c r="AG46" i="7"/>
  <c r="AH46" i="7"/>
  <c r="AI46" i="7"/>
  <c r="AJ46" i="7"/>
  <c r="AF47" i="7"/>
  <c r="AG47" i="7"/>
  <c r="AH47" i="7"/>
  <c r="AI47" i="7"/>
  <c r="AJ47" i="7"/>
  <c r="AF48" i="7"/>
  <c r="AG48" i="7"/>
  <c r="AH48" i="7"/>
  <c r="AI48" i="7"/>
  <c r="AJ48" i="7"/>
  <c r="AF49" i="7"/>
  <c r="AG49" i="7"/>
  <c r="AH49" i="7"/>
  <c r="AI49" i="7"/>
  <c r="AJ49" i="7"/>
  <c r="AF50" i="7"/>
  <c r="AG50" i="7"/>
  <c r="AH50" i="7"/>
  <c r="AI50" i="7"/>
  <c r="AJ50" i="7"/>
  <c r="AF51" i="7"/>
  <c r="AG51" i="7"/>
  <c r="AH51" i="7"/>
  <c r="AI51" i="7"/>
  <c r="AJ51" i="7"/>
  <c r="AF52" i="7"/>
  <c r="AG52" i="7"/>
  <c r="AH52" i="7"/>
  <c r="AI52" i="7"/>
  <c r="AJ52" i="7"/>
  <c r="AF53" i="7"/>
  <c r="AG53" i="7"/>
  <c r="AH53" i="7"/>
  <c r="AI53" i="7"/>
  <c r="AJ53" i="7"/>
  <c r="AF54" i="7"/>
  <c r="AG54" i="7"/>
  <c r="AH54" i="7"/>
  <c r="AI54" i="7"/>
  <c r="AJ54" i="7"/>
  <c r="AF55" i="7"/>
  <c r="AG55" i="7"/>
  <c r="AH55" i="7"/>
  <c r="AI55" i="7"/>
  <c r="AJ55" i="7"/>
  <c r="AF56" i="7"/>
  <c r="AG56" i="7"/>
  <c r="AH56" i="7"/>
  <c r="AI56" i="7"/>
  <c r="AJ56" i="7"/>
  <c r="AF57" i="7"/>
  <c r="AG57" i="7"/>
  <c r="AH57" i="7"/>
  <c r="AI57" i="7"/>
  <c r="AJ57" i="7"/>
  <c r="AF58" i="7"/>
  <c r="AG58" i="7"/>
  <c r="AH58" i="7"/>
  <c r="AI58" i="7"/>
  <c r="AJ58" i="7"/>
  <c r="AF59" i="7"/>
  <c r="AG59" i="7"/>
  <c r="AH59" i="7"/>
  <c r="AI59" i="7"/>
  <c r="AJ59" i="7"/>
  <c r="AG6" i="7"/>
  <c r="AH6" i="7"/>
  <c r="AI6" i="7"/>
  <c r="AJ6" i="7"/>
  <c r="AF6"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F5" i="7"/>
  <c r="AG5" i="7"/>
  <c r="AH5" i="7"/>
  <c r="AI5" i="7"/>
  <c r="AJ5" i="7"/>
  <c r="H84" i="14"/>
  <c r="G27" i="6"/>
  <c r="H27" i="6"/>
  <c r="F27" i="6"/>
  <c r="Q27" i="6" s="1"/>
  <c r="G17" i="6"/>
  <c r="H17" i="6"/>
  <c r="F17" i="6"/>
  <c r="Q17" i="6" s="1"/>
  <c r="H129" i="14"/>
  <c r="H130" i="14"/>
  <c r="E128" i="14"/>
  <c r="G128" i="14" s="1"/>
  <c r="H128" i="14"/>
  <c r="M2" i="13"/>
  <c r="AP39" i="17" s="1"/>
  <c r="R15" i="5" s="1"/>
  <c r="H2" i="5"/>
  <c r="H2" i="6" s="1"/>
  <c r="H108" i="14"/>
  <c r="H109" i="14"/>
  <c r="H110" i="14"/>
  <c r="B124" i="15" s="1"/>
  <c r="H111" i="14"/>
  <c r="H112" i="14"/>
  <c r="H113" i="14"/>
  <c r="H114" i="14"/>
  <c r="H115" i="14"/>
  <c r="H116" i="14"/>
  <c r="H117" i="14"/>
  <c r="H118" i="14"/>
  <c r="H119" i="14"/>
  <c r="H120" i="14"/>
  <c r="H121" i="14"/>
  <c r="H122" i="14"/>
  <c r="H123" i="14"/>
  <c r="H124" i="14"/>
  <c r="H125" i="14"/>
  <c r="H126" i="14"/>
  <c r="H127" i="14"/>
  <c r="D35" i="5"/>
  <c r="D39" i="16"/>
  <c r="D1" i="13"/>
  <c r="E109" i="14"/>
  <c r="E110" i="14"/>
  <c r="E111" i="14"/>
  <c r="E112" i="14"/>
  <c r="E113" i="14"/>
  <c r="E114" i="14"/>
  <c r="E115" i="14"/>
  <c r="E116" i="14"/>
  <c r="E117" i="14"/>
  <c r="G117" i="14" s="1"/>
  <c r="E118" i="14"/>
  <c r="G118" i="14" s="1"/>
  <c r="E119" i="14"/>
  <c r="G119" i="14" s="1"/>
  <c r="E120" i="14"/>
  <c r="G120" i="14" s="1"/>
  <c r="E121" i="14"/>
  <c r="E122" i="14"/>
  <c r="E123" i="14"/>
  <c r="E124" i="14"/>
  <c r="E125" i="14"/>
  <c r="G125" i="14" s="1"/>
  <c r="E126" i="14"/>
  <c r="G126" i="14" s="1"/>
  <c r="E127" i="14"/>
  <c r="G127" i="14" s="1"/>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7" i="15"/>
  <c r="B108" i="15"/>
  <c r="B109" i="15"/>
  <c r="B116" i="15"/>
  <c r="B117" i="15"/>
  <c r="B118" i="15"/>
  <c r="B119" i="15"/>
  <c r="B120" i="15"/>
  <c r="B121" i="15"/>
  <c r="B122" i="15"/>
  <c r="B123" i="15"/>
  <c r="B125" i="15"/>
  <c r="B126" i="15"/>
  <c r="B127" i="15"/>
  <c r="B128" i="15"/>
  <c r="B129" i="15"/>
  <c r="B130" i="15"/>
  <c r="B131" i="15"/>
  <c r="B132" i="15"/>
  <c r="B141" i="15"/>
  <c r="B142" i="15"/>
  <c r="B143" i="15"/>
  <c r="B144" i="15"/>
  <c r="B145" i="15"/>
  <c r="B147"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72" i="15"/>
  <c r="B373" i="15"/>
  <c r="B374" i="15"/>
  <c r="B375" i="15"/>
  <c r="B376" i="15"/>
  <c r="B377" i="15"/>
  <c r="B380" i="15"/>
  <c r="B381" i="15"/>
  <c r="B382" i="15"/>
  <c r="B383" i="15"/>
  <c r="B385" i="15"/>
  <c r="B386" i="15"/>
  <c r="B387" i="15"/>
  <c r="B388" i="15"/>
  <c r="B389" i="15"/>
  <c r="B390" i="15"/>
  <c r="B391" i="15"/>
  <c r="B392" i="15"/>
  <c r="B393" i="15"/>
  <c r="B394" i="15"/>
  <c r="B397" i="15"/>
  <c r="B400" i="15"/>
  <c r="B401" i="15"/>
  <c r="B402" i="15"/>
  <c r="B403" i="15"/>
  <c r="B404" i="15"/>
  <c r="B405"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9" i="15"/>
  <c r="B660" i="15"/>
  <c r="B661" i="15"/>
  <c r="B662" i="15"/>
  <c r="B663" i="15"/>
  <c r="B664" i="15"/>
  <c r="B665" i="15"/>
  <c r="B666" i="15"/>
  <c r="B667"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7"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8" i="15"/>
  <c r="B809" i="15"/>
  <c r="B810" i="15"/>
  <c r="B812" i="15"/>
  <c r="B813" i="15"/>
  <c r="B814" i="15"/>
  <c r="B815" i="15"/>
  <c r="B816" i="15"/>
  <c r="B817" i="15"/>
  <c r="B818" i="15"/>
  <c r="B819" i="15"/>
  <c r="B820" i="15"/>
  <c r="B821" i="15"/>
  <c r="B822" i="15"/>
  <c r="B823" i="15"/>
  <c r="B824" i="15"/>
  <c r="B825" i="15"/>
  <c r="B826" i="15"/>
  <c r="B841" i="15"/>
  <c r="B855" i="15"/>
  <c r="B856" i="15"/>
  <c r="B857" i="15"/>
  <c r="B858" i="15"/>
  <c r="B861" i="15"/>
  <c r="B864" i="15"/>
  <c r="B865" i="15"/>
  <c r="B866" i="15"/>
  <c r="B867" i="15"/>
  <c r="B868" i="15"/>
  <c r="B871" i="15"/>
  <c r="B872"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1008" i="15"/>
  <c r="B1009" i="15"/>
  <c r="B1010" i="15"/>
  <c r="B1011" i="15"/>
  <c r="B1012" i="15"/>
  <c r="B1013" i="15"/>
  <c r="B1014" i="15"/>
  <c r="B1015" i="15"/>
  <c r="B1016" i="15"/>
  <c r="B1017" i="15"/>
  <c r="B1018" i="15"/>
  <c r="B1019" i="15"/>
  <c r="B1020" i="15"/>
  <c r="B1021" i="15"/>
  <c r="B1022" i="15"/>
  <c r="B1023" i="15"/>
  <c r="B1025" i="15"/>
  <c r="B1026" i="15"/>
  <c r="B1027" i="15"/>
  <c r="B1028" i="15"/>
  <c r="B1029" i="15"/>
  <c r="B1030" i="15"/>
  <c r="B1031" i="15"/>
  <c r="B1032" i="15"/>
  <c r="B1033" i="15"/>
  <c r="B1034" i="15"/>
  <c r="B1035" i="15"/>
  <c r="B1036" i="15"/>
  <c r="B1037" i="15"/>
  <c r="B1038" i="15"/>
  <c r="B1039" i="15"/>
  <c r="B1040" i="15"/>
  <c r="B1041" i="15"/>
  <c r="B1042" i="15"/>
  <c r="B1043" i="15"/>
  <c r="B1044" i="15"/>
  <c r="B1045" i="15"/>
  <c r="B1046" i="15"/>
  <c r="B1047" i="15"/>
  <c r="B1048" i="15"/>
  <c r="B1049" i="15"/>
  <c r="B1050" i="15"/>
  <c r="B1051" i="15"/>
  <c r="B1052" i="15"/>
  <c r="B1053" i="15"/>
  <c r="B1054" i="15"/>
  <c r="B1055" i="15"/>
  <c r="B1056" i="15"/>
  <c r="B1057" i="15"/>
  <c r="B1058" i="15"/>
  <c r="B1059" i="15"/>
  <c r="B1060" i="15"/>
  <c r="B1061" i="15"/>
  <c r="B1062" i="15"/>
  <c r="B1063" i="15"/>
  <c r="B1064" i="15"/>
  <c r="B1065" i="15"/>
  <c r="B1066" i="15"/>
  <c r="B1067" i="15"/>
  <c r="B1068" i="15"/>
  <c r="B1069" i="15"/>
  <c r="B1070" i="15"/>
  <c r="B1071" i="15"/>
  <c r="B1072" i="15"/>
  <c r="B1073" i="15"/>
  <c r="B1074" i="15"/>
  <c r="B1075" i="15"/>
  <c r="B1076" i="15"/>
  <c r="B1077" i="15"/>
  <c r="B1078" i="15"/>
  <c r="B1079" i="15"/>
  <c r="B1080" i="15"/>
  <c r="B1081" i="15"/>
  <c r="B1082" i="15"/>
  <c r="B1083" i="15"/>
  <c r="B1084" i="15"/>
  <c r="B1085" i="15"/>
  <c r="B1086" i="15"/>
  <c r="B1087" i="15"/>
  <c r="B1088" i="15"/>
  <c r="B1089" i="15"/>
  <c r="B1090" i="15"/>
  <c r="B1091" i="15"/>
  <c r="B1092" i="15"/>
  <c r="B1093" i="15"/>
  <c r="B1094" i="15"/>
  <c r="B1095" i="15"/>
  <c r="B1096" i="15"/>
  <c r="B1097" i="15"/>
  <c r="B1098" i="15"/>
  <c r="B1099" i="15"/>
  <c r="B1100" i="15"/>
  <c r="B1101" i="15"/>
  <c r="B1102" i="15"/>
  <c r="B1103" i="15"/>
  <c r="B1104" i="15"/>
  <c r="B1105" i="15"/>
  <c r="B1106" i="15"/>
  <c r="B1107" i="15"/>
  <c r="B1108" i="15"/>
  <c r="B1109" i="15"/>
  <c r="B1110" i="15"/>
  <c r="B1111" i="15"/>
  <c r="B1112" i="15"/>
  <c r="B1113" i="15"/>
  <c r="B1114" i="15"/>
  <c r="B1115" i="15"/>
  <c r="B1116" i="15"/>
  <c r="B1117" i="15"/>
  <c r="B1118" i="15"/>
  <c r="B1119" i="15"/>
  <c r="B1120" i="15"/>
  <c r="B1121" i="15"/>
  <c r="B1122" i="15"/>
  <c r="B1123" i="15"/>
  <c r="B1124" i="15"/>
  <c r="B1125" i="15"/>
  <c r="B1126" i="15"/>
  <c r="B1127" i="15"/>
  <c r="B1128" i="15"/>
  <c r="B1129" i="15"/>
  <c r="B1130" i="15"/>
  <c r="B1131" i="15"/>
  <c r="B1132" i="15"/>
  <c r="B1133" i="15"/>
  <c r="B1134" i="15"/>
  <c r="B1135" i="15"/>
  <c r="B1136" i="15"/>
  <c r="B1137" i="15"/>
  <c r="B1138" i="15"/>
  <c r="B1139" i="15"/>
  <c r="B1140" i="15"/>
  <c r="B1141" i="15"/>
  <c r="B1142" i="15"/>
  <c r="B1143" i="15"/>
  <c r="B1144" i="15"/>
  <c r="B1145" i="15"/>
  <c r="B1146" i="15"/>
  <c r="B1147" i="15"/>
  <c r="B1148" i="15"/>
  <c r="B1149" i="15"/>
  <c r="B1150" i="15"/>
  <c r="B1151" i="15"/>
  <c r="B1152" i="15"/>
  <c r="B1153" i="15"/>
  <c r="B1154" i="15"/>
  <c r="B1155" i="15"/>
  <c r="B1156" i="15"/>
  <c r="B1157" i="15"/>
  <c r="B1158" i="15"/>
  <c r="B1159" i="15"/>
  <c r="B1160" i="15"/>
  <c r="B1161" i="15"/>
  <c r="B1162" i="15"/>
  <c r="B1163" i="15"/>
  <c r="B1164" i="15"/>
  <c r="B1165" i="15"/>
  <c r="B1166" i="15"/>
  <c r="B1167" i="15"/>
  <c r="B1168" i="15"/>
  <c r="B1169" i="15"/>
  <c r="B1170" i="15"/>
  <c r="B1171" i="15"/>
  <c r="B1172" i="15"/>
  <c r="B1173" i="15"/>
  <c r="B1174" i="15"/>
  <c r="B1175" i="15"/>
  <c r="B1176" i="15"/>
  <c r="B1177" i="15"/>
  <c r="B1178" i="15"/>
  <c r="B1179" i="15"/>
  <c r="B1180" i="15"/>
  <c r="B1181" i="15"/>
  <c r="B1182" i="15"/>
  <c r="B1183" i="15"/>
  <c r="B1184" i="15"/>
  <c r="B1185" i="15"/>
  <c r="B1186" i="15"/>
  <c r="B1187" i="15"/>
  <c r="B1188" i="15"/>
  <c r="B1189" i="15"/>
  <c r="B1190" i="15"/>
  <c r="B1191" i="15"/>
  <c r="B1192" i="15"/>
  <c r="B1193" i="15"/>
  <c r="B1194" i="15"/>
  <c r="B1195" i="15"/>
  <c r="B1196" i="15"/>
  <c r="B1197" i="15"/>
  <c r="B1198" i="15"/>
  <c r="B1199" i="15"/>
  <c r="B1200" i="15"/>
  <c r="B1201" i="15"/>
  <c r="B1202" i="15"/>
  <c r="B1203" i="15"/>
  <c r="B1204" i="15"/>
  <c r="B1205" i="15"/>
  <c r="B1206" i="15"/>
  <c r="B1207" i="15"/>
  <c r="B1208" i="15"/>
  <c r="B1209" i="15"/>
  <c r="B1210" i="15"/>
  <c r="B1211" i="15"/>
  <c r="B1212" i="15"/>
  <c r="B1213" i="15"/>
  <c r="B1214" i="15"/>
  <c r="B1215" i="15"/>
  <c r="B1216" i="15"/>
  <c r="B1217" i="15"/>
  <c r="B1218" i="15"/>
  <c r="B1219" i="15"/>
  <c r="B1220" i="15"/>
  <c r="B1221" i="15"/>
  <c r="B1222" i="15"/>
  <c r="B1223" i="15"/>
  <c r="B1224" i="15"/>
  <c r="B1225" i="15"/>
  <c r="B1226" i="15"/>
  <c r="B1227" i="15"/>
  <c r="B1228" i="15"/>
  <c r="B1229" i="15"/>
  <c r="B1230" i="15"/>
  <c r="B1231" i="15"/>
  <c r="B1232" i="15"/>
  <c r="B1233" i="15"/>
  <c r="B1234" i="15"/>
  <c r="B1235" i="15"/>
  <c r="B1236" i="15"/>
  <c r="B1237" i="15"/>
  <c r="B1238" i="15"/>
  <c r="B1239" i="15"/>
  <c r="B1240" i="15"/>
  <c r="B1241" i="15"/>
  <c r="B1242" i="15"/>
  <c r="B1243" i="15"/>
  <c r="B1244" i="15"/>
  <c r="B1245" i="15"/>
  <c r="B1246" i="15"/>
  <c r="B1247" i="15"/>
  <c r="B1248" i="15"/>
  <c r="B1249" i="15"/>
  <c r="B1250" i="15"/>
  <c r="B1251" i="15"/>
  <c r="B1252" i="15"/>
  <c r="B1253" i="15"/>
  <c r="B1254" i="15"/>
  <c r="B1255" i="15"/>
  <c r="B1256" i="15"/>
  <c r="B1257" i="15"/>
  <c r="B1258" i="15"/>
  <c r="B1259" i="15"/>
  <c r="B1260" i="15"/>
  <c r="B1261" i="15"/>
  <c r="B1262" i="15"/>
  <c r="B1263" i="15"/>
  <c r="B1264" i="15"/>
  <c r="B1265" i="15"/>
  <c r="B1266" i="15"/>
  <c r="B1267" i="15"/>
  <c r="B1268" i="15"/>
  <c r="B1269" i="15"/>
  <c r="B1270" i="15"/>
  <c r="B1271" i="15"/>
  <c r="B1272" i="15"/>
  <c r="B1273" i="15"/>
  <c r="B1274" i="15"/>
  <c r="B1275" i="15"/>
  <c r="B1276" i="15"/>
  <c r="B1277" i="15"/>
  <c r="B1278" i="15"/>
  <c r="B1279" i="15"/>
  <c r="B1280" i="15"/>
  <c r="B1281" i="15"/>
  <c r="B1282" i="15"/>
  <c r="B1284" i="15"/>
  <c r="B1286" i="15"/>
  <c r="B1287" i="15"/>
  <c r="B1288" i="15"/>
  <c r="B1289" i="15"/>
  <c r="B1290" i="15"/>
  <c r="B1291" i="15"/>
  <c r="B1292" i="15"/>
  <c r="B1293" i="15"/>
  <c r="B1294" i="15"/>
  <c r="B1295" i="15"/>
  <c r="B1297" i="15"/>
  <c r="B1298" i="15"/>
  <c r="B1299" i="15"/>
  <c r="B1300" i="15"/>
  <c r="B1301" i="15"/>
  <c r="B1302" i="15"/>
  <c r="B1303" i="15"/>
  <c r="B1304" i="15"/>
  <c r="B1305" i="15"/>
  <c r="B1306" i="15"/>
  <c r="B1307" i="15"/>
  <c r="B1308" i="15"/>
  <c r="B1309" i="15"/>
  <c r="B1310" i="15"/>
  <c r="B1311" i="15"/>
  <c r="B1312" i="15"/>
  <c r="B1313" i="15"/>
  <c r="B1314" i="15"/>
  <c r="B1315" i="15"/>
  <c r="B1316" i="15"/>
  <c r="B1317" i="15"/>
  <c r="B1318" i="15"/>
  <c r="B1319" i="15"/>
  <c r="B1320" i="15"/>
  <c r="B1321" i="15"/>
  <c r="B1322" i="15"/>
  <c r="B1323" i="15"/>
  <c r="B1324" i="15"/>
  <c r="B1325" i="15"/>
  <c r="B1326" i="15"/>
  <c r="B1327" i="15"/>
  <c r="B1328" i="15"/>
  <c r="B1329" i="15"/>
  <c r="B1330" i="15"/>
  <c r="B1331" i="15"/>
  <c r="B1332" i="15"/>
  <c r="B1333" i="15"/>
  <c r="B1334" i="15"/>
  <c r="B1335" i="15"/>
  <c r="B1336" i="15"/>
  <c r="B1337" i="15"/>
  <c r="B1338" i="15"/>
  <c r="B1339" i="15"/>
  <c r="B1340" i="15"/>
  <c r="B1341" i="15"/>
  <c r="B1342" i="15"/>
  <c r="B1343" i="15"/>
  <c r="B1344" i="15"/>
  <c r="B1345" i="15"/>
  <c r="B1346" i="15"/>
  <c r="B1347" i="15"/>
  <c r="B1348" i="15"/>
  <c r="B1349" i="15"/>
  <c r="B1350" i="15"/>
  <c r="B1351" i="15"/>
  <c r="B1352" i="15"/>
  <c r="B1353" i="15"/>
  <c r="B1354" i="15"/>
  <c r="B1355" i="15"/>
  <c r="B1356" i="15"/>
  <c r="B1357" i="15"/>
  <c r="B1358" i="15"/>
  <c r="B1359" i="15"/>
  <c r="B1360" i="15"/>
  <c r="B1361" i="15"/>
  <c r="B1362" i="15"/>
  <c r="B1363" i="15"/>
  <c r="B1364" i="15"/>
  <c r="B1365" i="15"/>
  <c r="B1366" i="15"/>
  <c r="B1367" i="15"/>
  <c r="B1368" i="15"/>
  <c r="B1369" i="15"/>
  <c r="B1370" i="15"/>
  <c r="B1371" i="15"/>
  <c r="B1372" i="15"/>
  <c r="B1373" i="15"/>
  <c r="B1374" i="15"/>
  <c r="B1375" i="15"/>
  <c r="B1376" i="15"/>
  <c r="B1377" i="15"/>
  <c r="B1378" i="15"/>
  <c r="B1379" i="15"/>
  <c r="B1380" i="15"/>
  <c r="B1381" i="15"/>
  <c r="B1382" i="15"/>
  <c r="B1383" i="15"/>
  <c r="B1384" i="15"/>
  <c r="B1385" i="15"/>
  <c r="B1386" i="15"/>
  <c r="B1387" i="15"/>
  <c r="B1388" i="15"/>
  <c r="B1389" i="15"/>
  <c r="B1390" i="15"/>
  <c r="B1391" i="15"/>
  <c r="B1392" i="15"/>
  <c r="B1393" i="15"/>
  <c r="B1394" i="15"/>
  <c r="B1395" i="15"/>
  <c r="B1396" i="15"/>
  <c r="B1397" i="15"/>
  <c r="B1398" i="15"/>
  <c r="B1399" i="15"/>
  <c r="B1400" i="15"/>
  <c r="B1401" i="15"/>
  <c r="B1402" i="15"/>
  <c r="B1403" i="15"/>
  <c r="B1404" i="15"/>
  <c r="B1405" i="15"/>
  <c r="B1406" i="15"/>
  <c r="B1407" i="15"/>
  <c r="B1408" i="15"/>
  <c r="B1409" i="15"/>
  <c r="B1410" i="15"/>
  <c r="B1411" i="15"/>
  <c r="B1412" i="15"/>
  <c r="B1413" i="15"/>
  <c r="B1414" i="15"/>
  <c r="B1415" i="15"/>
  <c r="B1416" i="15"/>
  <c r="B1417" i="15"/>
  <c r="B1418" i="15"/>
  <c r="B1419" i="15"/>
  <c r="B1420" i="15"/>
  <c r="B1421" i="15"/>
  <c r="B1422" i="15"/>
  <c r="B1423" i="15"/>
  <c r="B1424" i="15"/>
  <c r="B1425" i="15"/>
  <c r="B1426" i="15"/>
  <c r="B1427" i="15"/>
  <c r="B1428" i="15"/>
  <c r="B1429" i="15"/>
  <c r="B1430" i="15"/>
  <c r="B1431" i="15"/>
  <c r="B1432" i="15"/>
  <c r="B1433" i="15"/>
  <c r="B1434" i="15"/>
  <c r="B1435" i="15"/>
  <c r="B1436" i="15"/>
  <c r="B1437" i="15"/>
  <c r="B1438" i="15"/>
  <c r="B1439" i="15"/>
  <c r="B1440" i="15"/>
  <c r="B1441" i="15"/>
  <c r="B1442" i="15"/>
  <c r="B1443" i="15"/>
  <c r="B1444" i="15"/>
  <c r="B1445" i="15"/>
  <c r="B1446" i="15"/>
  <c r="B1447" i="15"/>
  <c r="B1448" i="15"/>
  <c r="B1449" i="15"/>
  <c r="B1450" i="15"/>
  <c r="B1451" i="15"/>
  <c r="B1452" i="15"/>
  <c r="B1453" i="15"/>
  <c r="B1454" i="15"/>
  <c r="B1455" i="15"/>
  <c r="B1456" i="15"/>
  <c r="B1457" i="15"/>
  <c r="B1458" i="15"/>
  <c r="B1459" i="15"/>
  <c r="B1460" i="15"/>
  <c r="B1461" i="15"/>
  <c r="B1462" i="15"/>
  <c r="B1463" i="15"/>
  <c r="B1464" i="15"/>
  <c r="B1465" i="15"/>
  <c r="B1466" i="15"/>
  <c r="B1467" i="15"/>
  <c r="B1468" i="15"/>
  <c r="B1469" i="15"/>
  <c r="B1470" i="15"/>
  <c r="B1471" i="15"/>
  <c r="B1472" i="15"/>
  <c r="B1473" i="15"/>
  <c r="B1474" i="15"/>
  <c r="B1475" i="15"/>
  <c r="B1476" i="15"/>
  <c r="B1477" i="15"/>
  <c r="B1478" i="15"/>
  <c r="B1479" i="15"/>
  <c r="B1480" i="15"/>
  <c r="B1481" i="15"/>
  <c r="B1482" i="15"/>
  <c r="B1483" i="15"/>
  <c r="B1484" i="15"/>
  <c r="B1485" i="15"/>
  <c r="B1486" i="15"/>
  <c r="B1487" i="15"/>
  <c r="B1488" i="15"/>
  <c r="B1489" i="15"/>
  <c r="B1490" i="15"/>
  <c r="B1491" i="15"/>
  <c r="B1492" i="15"/>
  <c r="B1493" i="15"/>
  <c r="B1494" i="15"/>
  <c r="B1495" i="15"/>
  <c r="B1496" i="15"/>
  <c r="B1497" i="15"/>
  <c r="B1498" i="15"/>
  <c r="B1499" i="15"/>
  <c r="B1500" i="15"/>
  <c r="B1501" i="15"/>
  <c r="B1502" i="15"/>
  <c r="B1503" i="15"/>
  <c r="B1504" i="15"/>
  <c r="B1505" i="15"/>
  <c r="B1506" i="15"/>
  <c r="B1507" i="15"/>
  <c r="B1508" i="15"/>
  <c r="B1509" i="15"/>
  <c r="B1510" i="15"/>
  <c r="B1511" i="15"/>
  <c r="B1512" i="15"/>
  <c r="B1513" i="15"/>
  <c r="B1514" i="15"/>
  <c r="B1515" i="15"/>
  <c r="B1516" i="15"/>
  <c r="B1517" i="15"/>
  <c r="B1518" i="15"/>
  <c r="B1519" i="15"/>
  <c r="B1520" i="15"/>
  <c r="B1521" i="15"/>
  <c r="B1522" i="15"/>
  <c r="B1523" i="15"/>
  <c r="B1524" i="15"/>
  <c r="B1525" i="15"/>
  <c r="B1526" i="15"/>
  <c r="B1527" i="15"/>
  <c r="B1528" i="15"/>
  <c r="B1529" i="15"/>
  <c r="B1530" i="15"/>
  <c r="B1531" i="15"/>
  <c r="B1532" i="15"/>
  <c r="B1533" i="15"/>
  <c r="B1534" i="15"/>
  <c r="B1535" i="15"/>
  <c r="B1536" i="15"/>
  <c r="B1537" i="15"/>
  <c r="B1538" i="15"/>
  <c r="B1539" i="15"/>
  <c r="B1540" i="15"/>
  <c r="B1541" i="15"/>
  <c r="B1542" i="15"/>
  <c r="B1543" i="15"/>
  <c r="B1544" i="15"/>
  <c r="B1545" i="15"/>
  <c r="B1546" i="15"/>
  <c r="B1547" i="15"/>
  <c r="B1548" i="15"/>
  <c r="B1549" i="15"/>
  <c r="B1550" i="15"/>
  <c r="B1551" i="15"/>
  <c r="B1552" i="15"/>
  <c r="B1553" i="15"/>
  <c r="B1554" i="15"/>
  <c r="B1555" i="15"/>
  <c r="B1556" i="15"/>
  <c r="B1557" i="15"/>
  <c r="B1558" i="15"/>
  <c r="B1559" i="15"/>
  <c r="B1560" i="15"/>
  <c r="B1561" i="15"/>
  <c r="B1562" i="15"/>
  <c r="B1563" i="15"/>
  <c r="B1564" i="15"/>
  <c r="B1565" i="15"/>
  <c r="B1566" i="15"/>
  <c r="B1567" i="15"/>
  <c r="B1568" i="15"/>
  <c r="B1569" i="15"/>
  <c r="B1570" i="15"/>
  <c r="B1571" i="15"/>
  <c r="B1572" i="15"/>
  <c r="B1573" i="15"/>
  <c r="B1574" i="15"/>
  <c r="B1575" i="15"/>
  <c r="B1576" i="15"/>
  <c r="B1577" i="15"/>
  <c r="B1578" i="15"/>
  <c r="B1579" i="15"/>
  <c r="B1580" i="15"/>
  <c r="B1581" i="15"/>
  <c r="B1582" i="15"/>
  <c r="B1583" i="15"/>
  <c r="B1584" i="15"/>
  <c r="B1585" i="15"/>
  <c r="B1586" i="15"/>
  <c r="B1587" i="15"/>
  <c r="B1588" i="15"/>
  <c r="B1589" i="15"/>
  <c r="B1590" i="15"/>
  <c r="B1591" i="15"/>
  <c r="B1592" i="15"/>
  <c r="B1593" i="15"/>
  <c r="B1594" i="15"/>
  <c r="B1595" i="15"/>
  <c r="B1597" i="15"/>
  <c r="B1598" i="15"/>
  <c r="B1599" i="15"/>
  <c r="B1601" i="15"/>
  <c r="B1602" i="15"/>
  <c r="B1604" i="15"/>
  <c r="B1605" i="15"/>
  <c r="B1606" i="15"/>
  <c r="B1607" i="15"/>
  <c r="B1608" i="15"/>
  <c r="B1609" i="15"/>
  <c r="B1610" i="15"/>
  <c r="B1611" i="15"/>
  <c r="B1612" i="15"/>
  <c r="B1613" i="15"/>
  <c r="B1614" i="15"/>
  <c r="B1615" i="15"/>
  <c r="B1616" i="15"/>
  <c r="B1617" i="15"/>
  <c r="B1618" i="15"/>
  <c r="B1619" i="15"/>
  <c r="B1620" i="15"/>
  <c r="B1621" i="15"/>
  <c r="B1622" i="15"/>
  <c r="B1623" i="15"/>
  <c r="B1624" i="15"/>
  <c r="B1625" i="15"/>
  <c r="B1626" i="15"/>
  <c r="B1627" i="15"/>
  <c r="B1629" i="15"/>
  <c r="B1630" i="15"/>
  <c r="B1631" i="15"/>
  <c r="B1632" i="15"/>
  <c r="B1633" i="15"/>
  <c r="B1634" i="15"/>
  <c r="B1635" i="15"/>
  <c r="B1636" i="15"/>
  <c r="B4"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E106" i="14"/>
  <c r="E107" i="14"/>
  <c r="E40" i="14"/>
  <c r="B3" i="15"/>
  <c r="E36" i="14"/>
  <c r="E38" i="14"/>
  <c r="E39" i="14"/>
  <c r="A39" i="14" s="1"/>
  <c r="H39" i="14" s="1"/>
  <c r="B668" i="15" s="1"/>
  <c r="E42" i="14"/>
  <c r="A42" i="14" s="1"/>
  <c r="H42" i="14" s="1"/>
  <c r="E44" i="14"/>
  <c r="A44" i="14" s="1"/>
  <c r="H44" i="14" s="1"/>
  <c r="B406" i="15" s="1"/>
  <c r="E49" i="14"/>
  <c r="E50" i="14"/>
  <c r="E52" i="14"/>
  <c r="E53" i="14"/>
  <c r="E57" i="14"/>
  <c r="E58" i="14"/>
  <c r="E59" i="14"/>
  <c r="E62" i="14"/>
  <c r="E63" i="14"/>
  <c r="E64" i="14"/>
  <c r="E66" i="14"/>
  <c r="E67" i="14"/>
  <c r="E68" i="14"/>
  <c r="E69" i="14"/>
  <c r="E70" i="14"/>
  <c r="E71" i="14"/>
  <c r="E72" i="14"/>
  <c r="E73" i="14"/>
  <c r="E74" i="14"/>
  <c r="E75" i="14"/>
  <c r="E76" i="14"/>
  <c r="E77" i="14"/>
  <c r="E78" i="14"/>
  <c r="E81" i="14"/>
  <c r="E82" i="14"/>
  <c r="E83" i="14"/>
  <c r="E86" i="14"/>
  <c r="E87" i="14"/>
  <c r="A87" i="14" s="1"/>
  <c r="H87" i="14" s="1"/>
  <c r="B379" i="15" s="1"/>
  <c r="E88" i="14"/>
  <c r="A88" i="14" s="1"/>
  <c r="H88" i="14" s="1"/>
  <c r="B378" i="15" s="1"/>
  <c r="E89" i="14"/>
  <c r="E90" i="14"/>
  <c r="E91" i="14"/>
  <c r="E92" i="14"/>
  <c r="E93" i="14"/>
  <c r="E94" i="14"/>
  <c r="E95" i="14"/>
  <c r="E96" i="14"/>
  <c r="E97" i="14"/>
  <c r="E100" i="14"/>
  <c r="E101" i="14"/>
  <c r="E102" i="14"/>
  <c r="E103" i="14"/>
  <c r="A103" i="14" s="1"/>
  <c r="H103" i="14" s="1"/>
  <c r="E24" i="14"/>
  <c r="E25" i="14"/>
  <c r="E27" i="14"/>
  <c r="E28" i="14"/>
  <c r="E29" i="14"/>
  <c r="E30" i="14"/>
  <c r="E31" i="14"/>
  <c r="E32" i="14"/>
  <c r="E5" i="14"/>
  <c r="E6" i="14"/>
  <c r="E7" i="14"/>
  <c r="E8" i="14"/>
  <c r="E9" i="14"/>
  <c r="E11" i="14"/>
  <c r="E12" i="14"/>
  <c r="E13" i="14"/>
  <c r="E14" i="14"/>
  <c r="A15" i="14"/>
  <c r="H15" i="14" s="1"/>
  <c r="E16" i="14"/>
  <c r="E17" i="14"/>
  <c r="E18" i="14"/>
  <c r="E19" i="14"/>
  <c r="E21" i="14"/>
  <c r="E22" i="14"/>
  <c r="E23" i="14"/>
  <c r="E1296" i="15"/>
  <c r="C1296" i="15"/>
  <c r="E80" i="14" s="1"/>
  <c r="F416" i="15"/>
  <c r="F415" i="15"/>
  <c r="F414" i="15"/>
  <c r="F413" i="15"/>
  <c r="F412" i="15"/>
  <c r="F411" i="15"/>
  <c r="F410" i="15"/>
  <c r="F409" i="15"/>
  <c r="F408" i="15"/>
  <c r="F407" i="15"/>
  <c r="F406" i="15"/>
  <c r="F405" i="15"/>
  <c r="F404" i="15"/>
  <c r="F403" i="15"/>
  <c r="F402" i="15"/>
  <c r="F401" i="15"/>
  <c r="F400" i="15"/>
  <c r="F399" i="15"/>
  <c r="F398" i="15"/>
  <c r="F397" i="15"/>
  <c r="F396" i="15"/>
  <c r="F395" i="15"/>
  <c r="F394" i="15"/>
  <c r="F393" i="15"/>
  <c r="F392" i="15"/>
  <c r="F391" i="15"/>
  <c r="F390" i="15"/>
  <c r="F389" i="15"/>
  <c r="F388" i="15"/>
  <c r="F387" i="15"/>
  <c r="F386" i="15"/>
  <c r="F385" i="15"/>
  <c r="F384" i="15"/>
  <c r="F383" i="15"/>
  <c r="F382" i="15"/>
  <c r="F381" i="15"/>
  <c r="F380" i="15"/>
  <c r="F379" i="15"/>
  <c r="F378" i="15"/>
  <c r="F377" i="15"/>
  <c r="F376" i="15"/>
  <c r="F375" i="15"/>
  <c r="F374" i="15"/>
  <c r="F373" i="15"/>
  <c r="F372" i="15"/>
  <c r="F371" i="15"/>
  <c r="F370" i="15"/>
  <c r="F369" i="15"/>
  <c r="F368" i="15"/>
  <c r="F367" i="15"/>
  <c r="F151" i="15"/>
  <c r="G104" i="7"/>
  <c r="G68" i="7"/>
  <c r="B3" i="7"/>
  <c r="B4" i="7" s="1"/>
  <c r="B5" i="7" s="1"/>
  <c r="B6" i="7" s="1"/>
  <c r="B7" i="7" s="1"/>
  <c r="B8" i="7" s="1"/>
  <c r="B9" i="7" s="1"/>
  <c r="B10" i="7" s="1"/>
  <c r="B11" i="7" s="1"/>
  <c r="B12" i="7" s="1"/>
  <c r="B13" i="7" s="1"/>
  <c r="B14" i="7" s="1"/>
  <c r="B15" i="7" s="1"/>
  <c r="B16" i="7" s="1"/>
  <c r="B17" i="7" s="1"/>
  <c r="B18" i="7" s="1"/>
  <c r="B19" i="7" s="1"/>
  <c r="J1" i="13"/>
  <c r="F10" i="6" s="1"/>
  <c r="H44" i="6"/>
  <c r="G44" i="6"/>
  <c r="G30" i="6"/>
  <c r="G38" i="6" s="1"/>
  <c r="G40" i="6" s="1"/>
  <c r="G41" i="6" s="1"/>
  <c r="F31" i="6"/>
  <c r="Q31" i="6" s="1"/>
  <c r="F30" i="6"/>
  <c r="Q30" i="6" s="1"/>
  <c r="H30" i="6"/>
  <c r="H31" i="6"/>
  <c r="H32" i="6" s="1"/>
  <c r="G31" i="6"/>
  <c r="G32" i="6" s="1"/>
  <c r="G26" i="5"/>
  <c r="Q26" i="5" s="1"/>
  <c r="G30" i="5"/>
  <c r="Q30" i="5" s="1"/>
  <c r="H30" i="5"/>
  <c r="H34" i="5" s="1"/>
  <c r="F54" i="6"/>
  <c r="Q54" i="6" s="1"/>
  <c r="G43" i="6"/>
  <c r="G45" i="6"/>
  <c r="H43" i="6"/>
  <c r="H45" i="6"/>
  <c r="G56" i="6"/>
  <c r="H56" i="6"/>
  <c r="A45" i="14"/>
  <c r="H45" i="14" s="1"/>
  <c r="B1641" i="15" s="1"/>
  <c r="B1655" i="15"/>
  <c r="P52" i="6" l="1"/>
  <c r="P41" i="6"/>
  <c r="P17" i="6"/>
  <c r="O54" i="6"/>
  <c r="O37" i="6"/>
  <c r="O22" i="6"/>
  <c r="P40" i="5"/>
  <c r="P22" i="5"/>
  <c r="O29" i="5"/>
  <c r="P27" i="6"/>
  <c r="O18" i="6"/>
  <c r="O26" i="5"/>
  <c r="P28" i="6"/>
  <c r="O48" i="6"/>
  <c r="P37" i="5"/>
  <c r="P21" i="6"/>
  <c r="O49" i="6"/>
  <c r="P34" i="5"/>
  <c r="P16" i="6"/>
  <c r="O17" i="6"/>
  <c r="P18" i="5"/>
  <c r="P51" i="6"/>
  <c r="P36" i="6"/>
  <c r="P18" i="6"/>
  <c r="O52" i="6"/>
  <c r="O38" i="6"/>
  <c r="O23" i="6"/>
  <c r="P35" i="5"/>
  <c r="P19" i="5"/>
  <c r="O28" i="5"/>
  <c r="O51" i="6"/>
  <c r="P36" i="5"/>
  <c r="P49" i="6"/>
  <c r="P20" i="6"/>
  <c r="O19" i="6"/>
  <c r="O40" i="5"/>
  <c r="P29" i="6"/>
  <c r="O20" i="6"/>
  <c r="O22" i="5"/>
  <c r="P44" i="6"/>
  <c r="O30" i="6"/>
  <c r="O36" i="5"/>
  <c r="P45" i="6"/>
  <c r="P31" i="6"/>
  <c r="P13" i="6"/>
  <c r="O44" i="6"/>
  <c r="O31" i="6"/>
  <c r="O16" i="6"/>
  <c r="P29" i="5"/>
  <c r="O35" i="5"/>
  <c r="P20" i="5"/>
  <c r="P62" i="6"/>
  <c r="P43" i="6"/>
  <c r="P22" i="6"/>
  <c r="P17" i="5"/>
  <c r="O45" i="6"/>
  <c r="O24" i="6"/>
  <c r="O13" i="6"/>
  <c r="P30" i="5"/>
  <c r="O34" i="5"/>
  <c r="O20" i="5"/>
  <c r="P61" i="6"/>
  <c r="P37" i="6"/>
  <c r="P23" i="6"/>
  <c r="O62" i="6"/>
  <c r="O43" i="6"/>
  <c r="O25" i="6"/>
  <c r="O18" i="5"/>
  <c r="P28" i="5"/>
  <c r="O32" i="5"/>
  <c r="P55" i="6"/>
  <c r="P38" i="6"/>
  <c r="P24" i="6"/>
  <c r="O61" i="6"/>
  <c r="O39" i="6"/>
  <c r="O26" i="6"/>
  <c r="P26" i="5"/>
  <c r="O23" i="5"/>
  <c r="P56" i="6"/>
  <c r="P39" i="6"/>
  <c r="P25" i="6"/>
  <c r="O55" i="6"/>
  <c r="O40" i="6"/>
  <c r="O27" i="6"/>
  <c r="P25" i="5"/>
  <c r="O19" i="5"/>
  <c r="P54" i="6"/>
  <c r="P40" i="6"/>
  <c r="P26" i="6"/>
  <c r="O56" i="6"/>
  <c r="O41" i="6"/>
  <c r="O21" i="6"/>
  <c r="P42" i="5"/>
  <c r="P23" i="5"/>
  <c r="O30" i="5"/>
  <c r="P48" i="6"/>
  <c r="P19" i="6"/>
  <c r="O36" i="6"/>
  <c r="O42" i="5"/>
  <c r="O17" i="5"/>
  <c r="O28" i="6"/>
  <c r="O25" i="5"/>
  <c r="P47" i="6"/>
  <c r="O29" i="6"/>
  <c r="O37" i="5"/>
  <c r="P30" i="6"/>
  <c r="O47" i="6"/>
  <c r="P32" i="5"/>
  <c r="R11" i="6"/>
  <c r="T15" i="5"/>
  <c r="H19" i="16"/>
  <c r="H22" i="16"/>
  <c r="H25" i="16"/>
  <c r="G13" i="16"/>
  <c r="G14" i="16"/>
  <c r="G15" i="16"/>
  <c r="G11" i="16"/>
  <c r="G12" i="16"/>
  <c r="G16" i="16"/>
  <c r="G9" i="17"/>
  <c r="G17" i="17"/>
  <c r="G25" i="17"/>
  <c r="G33" i="17"/>
  <c r="G41" i="17"/>
  <c r="G49" i="17"/>
  <c r="G57" i="17"/>
  <c r="G10" i="17"/>
  <c r="G18" i="17"/>
  <c r="G26" i="17"/>
  <c r="G34" i="17"/>
  <c r="G42" i="17"/>
  <c r="G50" i="17"/>
  <c r="G58" i="17"/>
  <c r="G11" i="17"/>
  <c r="G19" i="17"/>
  <c r="G27" i="17"/>
  <c r="G35" i="17"/>
  <c r="G43" i="17"/>
  <c r="G51" i="17"/>
  <c r="G59" i="17"/>
  <c r="G12" i="17"/>
  <c r="G20" i="17"/>
  <c r="G28" i="17"/>
  <c r="G36" i="17"/>
  <c r="G44" i="17"/>
  <c r="G52" i="17"/>
  <c r="G60" i="17"/>
  <c r="G22" i="17"/>
  <c r="G38" i="17"/>
  <c r="G46" i="17"/>
  <c r="G15" i="17"/>
  <c r="G23" i="17"/>
  <c r="G39" i="17"/>
  <c r="G55" i="17"/>
  <c r="G16" i="17"/>
  <c r="G32" i="17"/>
  <c r="G48" i="17"/>
  <c r="G13" i="17"/>
  <c r="G21" i="17"/>
  <c r="G29" i="17"/>
  <c r="G37" i="17"/>
  <c r="G45" i="17"/>
  <c r="G53" i="17"/>
  <c r="G6" i="17"/>
  <c r="G14" i="17"/>
  <c r="G30" i="17"/>
  <c r="G54" i="17"/>
  <c r="G7" i="17"/>
  <c r="G31" i="17"/>
  <c r="G47" i="17"/>
  <c r="G8" i="17"/>
  <c r="G24" i="17"/>
  <c r="G40" i="17"/>
  <c r="G56" i="17"/>
  <c r="AJ4" i="7"/>
  <c r="AA42" i="5"/>
  <c r="A93" i="14"/>
  <c r="H93" i="14" s="1"/>
  <c r="B850" i="15" s="1"/>
  <c r="G93" i="14"/>
  <c r="A12" i="14"/>
  <c r="H12" i="14" s="1"/>
  <c r="G12" i="14"/>
  <c r="D34" i="16" s="1"/>
  <c r="A30" i="14"/>
  <c r="H30" i="14" s="1"/>
  <c r="B395" i="15" s="1"/>
  <c r="G30" i="14"/>
  <c r="H13" i="5" s="1"/>
  <c r="A101" i="14"/>
  <c r="H101" i="14" s="1"/>
  <c r="B369" i="15" s="1"/>
  <c r="G101" i="14"/>
  <c r="D54" i="6" s="1"/>
  <c r="A81" i="14"/>
  <c r="H81" i="14" s="1"/>
  <c r="B842" i="15" s="1"/>
  <c r="G81" i="14"/>
  <c r="C34" i="6" s="1"/>
  <c r="O34" i="6" s="1"/>
  <c r="A71" i="14"/>
  <c r="H71" i="14" s="1"/>
  <c r="B835" i="15" s="1"/>
  <c r="G71" i="14"/>
  <c r="D23" i="6" s="1"/>
  <c r="A62" i="14"/>
  <c r="H62" i="14" s="1"/>
  <c r="B827" i="15" s="1"/>
  <c r="G62" i="14"/>
  <c r="C15" i="6" s="1"/>
  <c r="A106" i="14"/>
  <c r="H106" i="14" s="1"/>
  <c r="B862" i="15" s="1"/>
  <c r="G106" i="14"/>
  <c r="D61" i="6" s="1"/>
  <c r="G123" i="14"/>
  <c r="C14" i="12" s="1"/>
  <c r="G115" i="14"/>
  <c r="C12" i="10" s="1"/>
  <c r="A32" i="14"/>
  <c r="H32" i="14" s="1"/>
  <c r="G32" i="14"/>
  <c r="D17" i="5" s="1"/>
  <c r="A19" i="14"/>
  <c r="H19" i="14" s="1"/>
  <c r="B139" i="15" s="1"/>
  <c r="G19" i="14"/>
  <c r="D43" i="16" s="1"/>
  <c r="A91" i="14"/>
  <c r="H91" i="14" s="1"/>
  <c r="B848" i="15" s="1"/>
  <c r="G91" i="14"/>
  <c r="A18" i="14"/>
  <c r="H18" i="14" s="1"/>
  <c r="B114" i="15" s="1"/>
  <c r="G18" i="14"/>
  <c r="D42" i="16" s="1"/>
  <c r="A9" i="14"/>
  <c r="H9" i="14" s="1"/>
  <c r="B105" i="15" s="1"/>
  <c r="G9" i="14"/>
  <c r="A29" i="14"/>
  <c r="H29" i="14" s="1"/>
  <c r="B371" i="15" s="1"/>
  <c r="G29" i="14"/>
  <c r="G13" i="5" s="1"/>
  <c r="A100" i="14"/>
  <c r="H100" i="14" s="1"/>
  <c r="B859" i="15" s="1"/>
  <c r="G100" i="14"/>
  <c r="C53" i="6" s="1"/>
  <c r="O53" i="6" s="1"/>
  <c r="A90" i="14"/>
  <c r="H90" i="14" s="1"/>
  <c r="B847" i="15" s="1"/>
  <c r="G90" i="14"/>
  <c r="D43" i="6" s="1"/>
  <c r="A78" i="14"/>
  <c r="H78" i="14" s="1"/>
  <c r="B399" i="15" s="1"/>
  <c r="G78" i="14"/>
  <c r="D30" i="6" s="1"/>
  <c r="A70" i="14"/>
  <c r="H70" i="14" s="1"/>
  <c r="B834" i="15" s="1"/>
  <c r="G70" i="14"/>
  <c r="D22" i="6" s="1"/>
  <c r="A59" i="14"/>
  <c r="H59" i="14" s="1"/>
  <c r="B873" i="15" s="1"/>
  <c r="G59" i="14"/>
  <c r="G122" i="14"/>
  <c r="C11" i="12" s="1"/>
  <c r="G114" i="14"/>
  <c r="C10" i="10" s="1"/>
  <c r="A22" i="14"/>
  <c r="H22" i="14" s="1"/>
  <c r="B146" i="15" s="1"/>
  <c r="G22" i="14"/>
  <c r="E4" i="5" s="1"/>
  <c r="C3" i="10" s="1"/>
  <c r="A17" i="14"/>
  <c r="H17" i="14" s="1"/>
  <c r="B113" i="15" s="1"/>
  <c r="G17" i="14"/>
  <c r="D41" i="16" s="1"/>
  <c r="A97" i="14"/>
  <c r="H97" i="14" s="1"/>
  <c r="B854" i="15" s="1"/>
  <c r="G97" i="14"/>
  <c r="A69" i="14"/>
  <c r="H69" i="14" s="1"/>
  <c r="B833" i="15" s="1"/>
  <c r="G69" i="14"/>
  <c r="D21" i="6" s="1"/>
  <c r="G121" i="14"/>
  <c r="C8" i="12" s="1"/>
  <c r="G113" i="14"/>
  <c r="C9" i="10" s="1"/>
  <c r="A21" i="14"/>
  <c r="H21" i="14" s="1"/>
  <c r="G21" i="14"/>
  <c r="D44" i="16" s="1"/>
  <c r="A11" i="14"/>
  <c r="H11" i="14" s="1"/>
  <c r="B148" i="15" s="1"/>
  <c r="G11" i="14"/>
  <c r="D35" i="16" s="1"/>
  <c r="A8" i="14"/>
  <c r="H8" i="14" s="1"/>
  <c r="G8" i="14"/>
  <c r="G25" i="16" s="1"/>
  <c r="A89" i="14"/>
  <c r="H89" i="14" s="1"/>
  <c r="B846" i="15" s="1"/>
  <c r="G89" i="14"/>
  <c r="C42" i="6" s="1"/>
  <c r="O42" i="6" s="1"/>
  <c r="A77" i="14"/>
  <c r="H77" i="14" s="1"/>
  <c r="B840" i="15" s="1"/>
  <c r="G77" i="14"/>
  <c r="D29" i="6" s="1"/>
  <c r="A58" i="14"/>
  <c r="H58" i="14" s="1"/>
  <c r="G58" i="14"/>
  <c r="A27" i="14"/>
  <c r="H27" i="14" s="1"/>
  <c r="B869" i="15" s="1"/>
  <c r="G27" i="14"/>
  <c r="A76" i="14"/>
  <c r="H76" i="14" s="1"/>
  <c r="B839" i="15" s="1"/>
  <c r="G76" i="14"/>
  <c r="D28" i="6" s="1"/>
  <c r="A68" i="14"/>
  <c r="H68" i="14" s="1"/>
  <c r="B832" i="15" s="1"/>
  <c r="G68" i="14"/>
  <c r="D20" i="6" s="1"/>
  <c r="A57" i="14"/>
  <c r="H57" i="14" s="1"/>
  <c r="G57" i="14"/>
  <c r="A38" i="14"/>
  <c r="H38" i="14" s="1"/>
  <c r="B935" i="15" s="1"/>
  <c r="G38" i="14"/>
  <c r="D25" i="5" s="1"/>
  <c r="G112" i="14"/>
  <c r="C8" i="10" s="1"/>
  <c r="A28" i="14"/>
  <c r="H28" i="14" s="1"/>
  <c r="B870" i="15" s="1"/>
  <c r="G28" i="14"/>
  <c r="C15" i="5" s="1"/>
  <c r="G80" i="14"/>
  <c r="E32" i="6" s="1"/>
  <c r="A16" i="14"/>
  <c r="H16" i="14" s="1"/>
  <c r="B112" i="15" s="1"/>
  <c r="G16" i="14"/>
  <c r="D40" i="16" s="1"/>
  <c r="A7" i="14"/>
  <c r="H7" i="14" s="1"/>
  <c r="B102" i="15" s="1"/>
  <c r="G7" i="14"/>
  <c r="G22" i="16" s="1"/>
  <c r="A96" i="14"/>
  <c r="H96" i="14" s="1"/>
  <c r="B853" i="15" s="1"/>
  <c r="G96" i="14"/>
  <c r="D49" i="6" s="1"/>
  <c r="A6" i="14"/>
  <c r="H6" i="14" s="1"/>
  <c r="B134" i="15" s="1"/>
  <c r="G6" i="14"/>
  <c r="G19" i="16" s="1"/>
  <c r="A25" i="14"/>
  <c r="H25" i="14" s="1"/>
  <c r="B758" i="15" s="1"/>
  <c r="G25" i="14"/>
  <c r="A95" i="14"/>
  <c r="H95" i="14" s="1"/>
  <c r="B852" i="15" s="1"/>
  <c r="G95" i="14"/>
  <c r="D48" i="6" s="1"/>
  <c r="A75" i="14"/>
  <c r="H75" i="14" s="1"/>
  <c r="B398" i="15" s="1"/>
  <c r="G75" i="14"/>
  <c r="D27" i="6" s="1"/>
  <c r="A67" i="14"/>
  <c r="H67" i="14" s="1"/>
  <c r="B831" i="15" s="1"/>
  <c r="G67" i="14"/>
  <c r="D19" i="6" s="1"/>
  <c r="A53" i="14"/>
  <c r="H53" i="14" s="1"/>
  <c r="B1285" i="15" s="1"/>
  <c r="G53" i="14"/>
  <c r="A36" i="14"/>
  <c r="H36" i="14" s="1"/>
  <c r="B35" i="15" s="1"/>
  <c r="G36" i="14"/>
  <c r="D22" i="5" s="1"/>
  <c r="G111" i="14"/>
  <c r="C7" i="10" s="1"/>
  <c r="A13" i="14"/>
  <c r="H13" i="14" s="1"/>
  <c r="B103" i="15" s="1"/>
  <c r="G13" i="14"/>
  <c r="D37" i="16" s="1"/>
  <c r="A23" i="14"/>
  <c r="H23" i="14" s="1"/>
  <c r="B115" i="15" s="1"/>
  <c r="G23" i="14"/>
  <c r="E5" i="5" s="1"/>
  <c r="C4" i="12" s="1"/>
  <c r="A14" i="14"/>
  <c r="H14" i="14" s="1"/>
  <c r="B111" i="15" s="1"/>
  <c r="G14" i="14"/>
  <c r="D38" i="16" s="1"/>
  <c r="A5" i="14"/>
  <c r="H5" i="14" s="1"/>
  <c r="B133" i="15" s="1"/>
  <c r="G5" i="14"/>
  <c r="C7" i="16" s="1"/>
  <c r="A24" i="14"/>
  <c r="H24" i="14" s="1"/>
  <c r="B756" i="15" s="1"/>
  <c r="G24" i="14"/>
  <c r="C29" i="16" s="1"/>
  <c r="A94" i="14"/>
  <c r="H94" i="14" s="1"/>
  <c r="B851" i="15" s="1"/>
  <c r="G94" i="14"/>
  <c r="D47" i="6" s="1"/>
  <c r="A86" i="14"/>
  <c r="H86" i="14" s="1"/>
  <c r="B845" i="15" s="1"/>
  <c r="G86" i="14"/>
  <c r="D39" i="6" s="1"/>
  <c r="A74" i="14"/>
  <c r="H74" i="14" s="1"/>
  <c r="B838" i="15" s="1"/>
  <c r="G74" i="14"/>
  <c r="D26" i="6" s="1"/>
  <c r="G66" i="14"/>
  <c r="D18" i="6" s="1"/>
  <c r="A52" i="14"/>
  <c r="H52" i="14" s="1"/>
  <c r="B1283" i="15" s="1"/>
  <c r="G52" i="14"/>
  <c r="G110" i="14"/>
  <c r="C6" i="10" s="1"/>
  <c r="A83" i="14"/>
  <c r="H83" i="14" s="1"/>
  <c r="B844" i="15" s="1"/>
  <c r="G83" i="14"/>
  <c r="D36" i="6" s="1"/>
  <c r="A73" i="14"/>
  <c r="H73" i="14" s="1"/>
  <c r="B837" i="15" s="1"/>
  <c r="G73" i="14"/>
  <c r="D25" i="6" s="1"/>
  <c r="A64" i="14"/>
  <c r="H64" i="14" s="1"/>
  <c r="B829" i="15" s="1"/>
  <c r="G64" i="14"/>
  <c r="A50" i="14"/>
  <c r="H50" i="14" s="1"/>
  <c r="B811" i="15" s="1"/>
  <c r="G50" i="14"/>
  <c r="D40" i="5" s="1"/>
  <c r="A40" i="14"/>
  <c r="H40" i="14" s="1"/>
  <c r="B1024" i="15" s="1"/>
  <c r="G40" i="14"/>
  <c r="D28" i="5" s="1"/>
  <c r="G109" i="14"/>
  <c r="C5" i="10" s="1"/>
  <c r="A31" i="14"/>
  <c r="H31" i="14" s="1"/>
  <c r="B903" i="15" s="1"/>
  <c r="G31" i="14"/>
  <c r="A102" i="14"/>
  <c r="H102" i="14" s="1"/>
  <c r="B370" i="15" s="1"/>
  <c r="G102" i="14"/>
  <c r="D55" i="6" s="1"/>
  <c r="A92" i="14"/>
  <c r="H92" i="14" s="1"/>
  <c r="B849" i="15" s="1"/>
  <c r="G92" i="14"/>
  <c r="D45" i="6" s="1"/>
  <c r="A82" i="14"/>
  <c r="H82" i="14" s="1"/>
  <c r="B843" i="15" s="1"/>
  <c r="G82" i="14"/>
  <c r="C35" i="6" s="1"/>
  <c r="O35" i="6" s="1"/>
  <c r="A72" i="14"/>
  <c r="H72" i="14" s="1"/>
  <c r="B836" i="15" s="1"/>
  <c r="G72" i="14"/>
  <c r="D24" i="6" s="1"/>
  <c r="A63" i="14"/>
  <c r="H63" i="14" s="1"/>
  <c r="B828" i="15" s="1"/>
  <c r="G63" i="14"/>
  <c r="D16" i="6" s="1"/>
  <c r="A49" i="14"/>
  <c r="H49" i="14" s="1"/>
  <c r="B860" i="15" s="1"/>
  <c r="G49" i="14"/>
  <c r="C39" i="5" s="1"/>
  <c r="A107" i="14"/>
  <c r="H107" i="14" s="1"/>
  <c r="B863" i="15" s="1"/>
  <c r="G107" i="14"/>
  <c r="D62" i="6" s="1"/>
  <c r="G124" i="14"/>
  <c r="C17" i="12" s="1"/>
  <c r="G116" i="14"/>
  <c r="C14" i="10" s="1"/>
  <c r="AH2" i="5"/>
  <c r="AH6" i="5"/>
  <c r="AH7" i="5"/>
  <c r="AI7" i="5"/>
  <c r="AH5" i="5"/>
  <c r="AI2" i="5"/>
  <c r="AI6" i="5"/>
  <c r="AH3" i="5"/>
  <c r="AH4" i="5"/>
  <c r="AI4" i="5"/>
  <c r="AI5" i="5"/>
  <c r="AI3" i="5"/>
  <c r="E104" i="14"/>
  <c r="F84" i="7"/>
  <c r="F95" i="7"/>
  <c r="F88" i="7"/>
  <c r="F98" i="7"/>
  <c r="F123" i="7"/>
  <c r="F100" i="7"/>
  <c r="F31" i="7"/>
  <c r="F72" i="7"/>
  <c r="F10" i="7"/>
  <c r="F137" i="7"/>
  <c r="F75" i="7"/>
  <c r="F4" i="5"/>
  <c r="E3" i="6" s="1"/>
  <c r="D3" i="10" s="1"/>
  <c r="F56" i="7"/>
  <c r="F32" i="7"/>
  <c r="F21" i="7"/>
  <c r="F80" i="7"/>
  <c r="F49" i="7"/>
  <c r="AG4" i="7"/>
  <c r="E85" i="14"/>
  <c r="A85" i="14" s="1"/>
  <c r="H85" i="14" s="1"/>
  <c r="B1648" i="15" s="1"/>
  <c r="E65" i="14"/>
  <c r="E35" i="14"/>
  <c r="E20" i="14"/>
  <c r="AH4" i="7"/>
  <c r="B21" i="7"/>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20" i="7"/>
  <c r="F23" i="7"/>
  <c r="F110" i="7"/>
  <c r="F86" i="7"/>
  <c r="F12" i="7"/>
  <c r="F18" i="7"/>
  <c r="F79" i="7"/>
  <c r="F45" i="7"/>
  <c r="F93" i="7"/>
  <c r="F61" i="7"/>
  <c r="F120" i="7"/>
  <c r="F71" i="7"/>
  <c r="F24" i="7"/>
  <c r="F85" i="7"/>
  <c r="F54" i="7"/>
  <c r="F131" i="7"/>
  <c r="F87" i="7"/>
  <c r="F132" i="7"/>
  <c r="F127" i="7"/>
  <c r="F81" i="7"/>
  <c r="F27" i="7"/>
  <c r="F130" i="7"/>
  <c r="F106" i="7"/>
  <c r="F138" i="7"/>
  <c r="F83" i="7"/>
  <c r="F59" i="7"/>
  <c r="F112" i="7"/>
  <c r="F105" i="7"/>
  <c r="F116" i="7"/>
  <c r="F125" i="7"/>
  <c r="F74" i="7"/>
  <c r="F133" i="7"/>
  <c r="F9" i="7"/>
  <c r="F76" i="7"/>
  <c r="F118" i="7"/>
  <c r="F37" i="7"/>
  <c r="F69" i="7"/>
  <c r="F47" i="7"/>
  <c r="F8" i="7"/>
  <c r="F36" i="7"/>
  <c r="F17" i="7"/>
  <c r="F134" i="7"/>
  <c r="F29" i="7"/>
  <c r="F94" i="7"/>
  <c r="F70" i="7"/>
  <c r="F28" i="7"/>
  <c r="F91" i="7"/>
  <c r="F60" i="7"/>
  <c r="F34" i="7"/>
  <c r="F97" i="7"/>
  <c r="F82" i="7"/>
  <c r="F103" i="7"/>
  <c r="F73" i="7"/>
  <c r="F38" i="7"/>
  <c r="F67" i="7"/>
  <c r="AI7" i="6"/>
  <c r="AI5" i="6"/>
  <c r="AI3" i="6"/>
  <c r="AI2" i="6"/>
  <c r="AH4" i="6"/>
  <c r="AH7" i="6"/>
  <c r="AH5" i="6"/>
  <c r="AH3" i="6"/>
  <c r="AI4" i="6"/>
  <c r="AH6" i="6"/>
  <c r="AH2" i="6"/>
  <c r="AI6" i="6"/>
  <c r="F20" i="7"/>
  <c r="H38" i="6"/>
  <c r="H40" i="6" s="1"/>
  <c r="H41" i="6" s="1"/>
  <c r="AI4" i="7"/>
  <c r="AF4" i="7"/>
  <c r="F38" i="6"/>
  <c r="Q38" i="6" s="1"/>
  <c r="E84" i="14"/>
  <c r="E48" i="14"/>
  <c r="A48" i="14" s="1"/>
  <c r="H48" i="14" s="1"/>
  <c r="E43" i="14"/>
  <c r="E79" i="14"/>
  <c r="A79" i="14" s="1"/>
  <c r="H79" i="14" s="1"/>
  <c r="B1653" i="15" s="1"/>
  <c r="E130" i="14"/>
  <c r="E60" i="14"/>
  <c r="E99" i="14"/>
  <c r="B1296" i="15"/>
  <c r="E54" i="14"/>
  <c r="E41" i="14"/>
  <c r="E98" i="14"/>
  <c r="E47" i="14"/>
  <c r="E129" i="14"/>
  <c r="E105" i="14"/>
  <c r="E33" i="14"/>
  <c r="G21" i="7"/>
  <c r="G3" i="7"/>
  <c r="E37" i="14"/>
  <c r="E34" i="14"/>
  <c r="E61" i="14"/>
  <c r="E4" i="14"/>
  <c r="E10" i="14"/>
  <c r="A80" i="14"/>
  <c r="H80" i="14" s="1"/>
  <c r="B1647" i="15" s="1"/>
  <c r="F41" i="7"/>
  <c r="F107" i="7"/>
  <c r="F64" i="7"/>
  <c r="F136" i="7"/>
  <c r="F16" i="7"/>
  <c r="F57" i="7"/>
  <c r="F4" i="7"/>
  <c r="F65" i="7"/>
  <c r="F48" i="7"/>
  <c r="F40" i="7"/>
  <c r="F128" i="7"/>
  <c r="F113" i="7"/>
  <c r="F26" i="7"/>
  <c r="F13" i="7"/>
  <c r="F25" i="7"/>
  <c r="F3" i="7"/>
  <c r="F119" i="7"/>
  <c r="F11" i="7"/>
  <c r="F117" i="7"/>
  <c r="F30" i="7"/>
  <c r="F89" i="7"/>
  <c r="F114" i="7"/>
  <c r="F102" i="7"/>
  <c r="F121" i="7"/>
  <c r="F92" i="7"/>
  <c r="F53" i="7"/>
  <c r="F50" i="7"/>
  <c r="F35" i="7"/>
  <c r="F78" i="7"/>
  <c r="F108" i="7"/>
  <c r="F62" i="7"/>
  <c r="F39" i="7"/>
  <c r="F135" i="7"/>
  <c r="F52" i="7"/>
  <c r="F43" i="7"/>
  <c r="F77" i="7"/>
  <c r="F51" i="7"/>
  <c r="F22" i="7"/>
  <c r="F5" i="7"/>
  <c r="F111" i="7"/>
  <c r="F124" i="7"/>
  <c r="F104" i="7"/>
  <c r="F122" i="7"/>
  <c r="F96" i="7"/>
  <c r="F129" i="7"/>
  <c r="F55" i="7"/>
  <c r="F66" i="7"/>
  <c r="F63" i="7"/>
  <c r="F7" i="7"/>
  <c r="F14" i="7"/>
  <c r="F126" i="7"/>
  <c r="F42" i="7"/>
  <c r="F58" i="7"/>
  <c r="F33" i="7"/>
  <c r="F99" i="7"/>
  <c r="F90" i="7"/>
  <c r="F15" i="7"/>
  <c r="F44" i="7"/>
  <c r="F6" i="7"/>
  <c r="F19" i="7"/>
  <c r="F68" i="7"/>
  <c r="F101" i="7"/>
  <c r="F139" i="7"/>
  <c r="F46" i="7"/>
  <c r="F109" i="7"/>
  <c r="F115" i="7"/>
  <c r="H37" i="5"/>
  <c r="AP9" i="17"/>
  <c r="T4" i="5" s="1"/>
  <c r="AP7" i="17"/>
  <c r="T2" i="5" s="1"/>
  <c r="AP8" i="17"/>
  <c r="T3" i="5" s="1"/>
  <c r="AP10" i="17"/>
  <c r="T5" i="5" s="1"/>
  <c r="AP11" i="17"/>
  <c r="T6" i="5" s="1"/>
  <c r="AP73" i="17"/>
  <c r="AP61" i="17"/>
  <c r="L22" i="5" s="1"/>
  <c r="AP62" i="17"/>
  <c r="L32" i="5" s="1"/>
  <c r="AP60" i="17"/>
  <c r="F60" i="6" s="1"/>
  <c r="AP70" i="17"/>
  <c r="AP58" i="17"/>
  <c r="AP57" i="17"/>
  <c r="T14" i="5" s="1"/>
  <c r="T10" i="6" s="1"/>
  <c r="AP56" i="17"/>
  <c r="G34" i="5"/>
  <c r="P4" i="13"/>
  <c r="D50" i="13"/>
  <c r="D69" i="13"/>
  <c r="D62" i="13"/>
  <c r="D58" i="13"/>
  <c r="D41" i="13"/>
  <c r="D44" i="13"/>
  <c r="D72" i="13"/>
  <c r="D57" i="13"/>
  <c r="D42" i="13"/>
  <c r="D52" i="13"/>
  <c r="D2" i="13"/>
  <c r="F5" i="5" s="1"/>
  <c r="E4" i="6" s="1"/>
  <c r="D4" i="12" s="1"/>
  <c r="D56" i="13"/>
  <c r="D49" i="13"/>
  <c r="D48" i="13"/>
  <c r="D43" i="13"/>
  <c r="D45" i="13"/>
  <c r="D51" i="13"/>
  <c r="D64" i="13"/>
  <c r="D66" i="13"/>
  <c r="D60" i="13"/>
  <c r="D47" i="13"/>
  <c r="O4" i="13"/>
  <c r="D63" i="13"/>
  <c r="D55" i="13"/>
  <c r="D46" i="13"/>
  <c r="D59" i="13"/>
  <c r="D61" i="13"/>
  <c r="A66" i="14"/>
  <c r="H66" i="14" s="1"/>
  <c r="B830" i="15" s="1"/>
  <c r="G88" i="14"/>
  <c r="D41" i="6" s="1"/>
  <c r="G44" i="14"/>
  <c r="D34" i="5" s="1"/>
  <c r="G103" i="14"/>
  <c r="D56" i="6" s="1"/>
  <c r="D44" i="6"/>
  <c r="G87" i="14"/>
  <c r="D40" i="6" s="1"/>
  <c r="G39" i="14"/>
  <c r="D26" i="5" s="1"/>
  <c r="G42" i="14"/>
  <c r="D30" i="5" s="1"/>
  <c r="C50" i="6"/>
  <c r="O50" i="6" s="1"/>
  <c r="C46" i="6"/>
  <c r="O46" i="6" s="1"/>
  <c r="G85" i="14"/>
  <c r="D38" i="6" s="1"/>
  <c r="B137" i="15"/>
  <c r="B136" i="15"/>
  <c r="B106" i="15"/>
  <c r="B658" i="15"/>
  <c r="B396" i="15"/>
  <c r="B384" i="15"/>
  <c r="B1628" i="15"/>
  <c r="B1596" i="15"/>
  <c r="B135" i="15"/>
  <c r="B110" i="15"/>
  <c r="B138" i="15"/>
  <c r="B478" i="15"/>
  <c r="D67" i="13"/>
  <c r="D71" i="13"/>
  <c r="D53" i="13"/>
  <c r="D54" i="13"/>
  <c r="D68" i="13"/>
  <c r="D70" i="13"/>
  <c r="L4" i="13"/>
  <c r="M3" i="13" s="1"/>
  <c r="D73" i="13"/>
  <c r="L2" i="9"/>
  <c r="I2" i="10"/>
  <c r="H2" i="12"/>
  <c r="AP30" i="17"/>
  <c r="AP26" i="17"/>
  <c r="AP22" i="17"/>
  <c r="AP18" i="17"/>
  <c r="AP14" i="17"/>
  <c r="AP54" i="17"/>
  <c r="AP50" i="17"/>
  <c r="AP46" i="17"/>
  <c r="AD15" i="5" s="1"/>
  <c r="AD11" i="6" s="1"/>
  <c r="AP42" i="17"/>
  <c r="Z14" i="5" s="1"/>
  <c r="Z10" i="6" s="1"/>
  <c r="AP38" i="17"/>
  <c r="AP67" i="17"/>
  <c r="AP71" i="17"/>
  <c r="D65" i="13"/>
  <c r="AP29" i="17"/>
  <c r="AP25" i="17"/>
  <c r="AP21" i="17"/>
  <c r="AP17" i="17"/>
  <c r="AP35" i="17"/>
  <c r="AP53" i="17"/>
  <c r="AP49" i="17"/>
  <c r="AP45" i="17"/>
  <c r="AC15" i="5" s="1"/>
  <c r="AC11" i="6" s="1"/>
  <c r="AP41" i="17"/>
  <c r="AP37" i="17"/>
  <c r="AP68" i="17"/>
  <c r="AP28" i="17"/>
  <c r="AP24" i="17"/>
  <c r="AP20" i="17"/>
  <c r="AP16" i="17"/>
  <c r="AP59" i="17"/>
  <c r="AP52" i="17"/>
  <c r="AP48" i="17"/>
  <c r="AF15" i="5" s="1"/>
  <c r="AF11" i="6" s="1"/>
  <c r="AP44" i="17"/>
  <c r="AB14" i="5" s="1"/>
  <c r="AB10" i="6" s="1"/>
  <c r="AP40" i="17"/>
  <c r="X14" i="5" s="1"/>
  <c r="X10" i="6" s="1"/>
  <c r="AP36" i="17"/>
  <c r="AP69" i="17"/>
  <c r="AP13" i="17"/>
  <c r="AP27" i="17"/>
  <c r="AP23" i="17"/>
  <c r="AP19" i="17"/>
  <c r="AP15" i="17"/>
  <c r="AP55" i="17"/>
  <c r="O14" i="5" s="1"/>
  <c r="AP51" i="17"/>
  <c r="AP47" i="17"/>
  <c r="AE15" i="5" s="1"/>
  <c r="AE11" i="6" s="1"/>
  <c r="AP43" i="17"/>
  <c r="AA14" i="5" s="1"/>
  <c r="AA10" i="6" s="1"/>
  <c r="AP66" i="17"/>
  <c r="N54" i="17"/>
  <c r="R30" i="17"/>
  <c r="P30" i="17"/>
  <c r="M48" i="17"/>
  <c r="L36" i="17"/>
  <c r="H37" i="17"/>
  <c r="R34" i="17"/>
  <c r="R47" i="17"/>
  <c r="I8" i="17"/>
  <c r="M52" i="17"/>
  <c r="O46" i="17"/>
  <c r="R55" i="17"/>
  <c r="K30" i="17"/>
  <c r="O51" i="17"/>
  <c r="P25" i="17"/>
  <c r="M42" i="17"/>
  <c r="P41" i="17"/>
  <c r="P26" i="17"/>
  <c r="P34" i="17"/>
  <c r="L25" i="17"/>
  <c r="Q33" i="17"/>
  <c r="R37" i="17"/>
  <c r="M46" i="17"/>
  <c r="M50" i="17"/>
  <c r="O44" i="17"/>
  <c r="L40" i="17"/>
  <c r="Q35" i="17"/>
  <c r="P46" i="17"/>
  <c r="O41" i="17"/>
  <c r="R49" i="17"/>
  <c r="Q48" i="17"/>
  <c r="Q37" i="17"/>
  <c r="Q55" i="17"/>
  <c r="O25" i="17"/>
  <c r="P44" i="17"/>
  <c r="P49" i="17"/>
  <c r="P54" i="17"/>
  <c r="M49" i="17"/>
  <c r="P36" i="17"/>
  <c r="R25" i="17"/>
  <c r="N41" i="17"/>
  <c r="H7" i="17"/>
  <c r="P40" i="17"/>
  <c r="R36" i="17"/>
  <c r="Q50" i="17"/>
  <c r="N48" i="17"/>
  <c r="N31" i="17"/>
  <c r="P27" i="17"/>
  <c r="I46" i="17"/>
  <c r="P32" i="17"/>
  <c r="O26" i="17"/>
  <c r="J35" i="17"/>
  <c r="O33" i="17"/>
  <c r="Q25" i="17"/>
  <c r="K38" i="17"/>
  <c r="O37" i="17"/>
  <c r="K25" i="17"/>
  <c r="H34" i="17"/>
  <c r="R58" i="17"/>
  <c r="R39" i="17"/>
  <c r="M37" i="17"/>
  <c r="R60" i="17"/>
  <c r="H53" i="17"/>
  <c r="N55" i="17"/>
  <c r="J38" i="17"/>
  <c r="H54" i="17"/>
  <c r="I35" i="17"/>
  <c r="N50" i="17"/>
  <c r="L39" i="17"/>
  <c r="N33" i="17"/>
  <c r="Q40" i="17"/>
  <c r="L31" i="17"/>
  <c r="O40" i="17"/>
  <c r="M44" i="17"/>
  <c r="N30" i="17"/>
  <c r="N46" i="17"/>
  <c r="Q28" i="17"/>
  <c r="M26" i="17"/>
  <c r="H35" i="17"/>
  <c r="L43" i="17"/>
  <c r="N25" i="17"/>
  <c r="L55" i="17"/>
  <c r="R40" i="17"/>
  <c r="I25" i="17"/>
  <c r="Q39" i="17"/>
  <c r="H39" i="17"/>
  <c r="M25" i="17"/>
  <c r="P33" i="17"/>
  <c r="Q26" i="17"/>
  <c r="P28" i="17"/>
  <c r="R46" i="17"/>
  <c r="H58" i="17"/>
  <c r="L41" i="17"/>
  <c r="N60" i="17"/>
  <c r="K46" i="17"/>
  <c r="N32" i="17"/>
  <c r="H33" i="17"/>
  <c r="N52" i="17"/>
  <c r="O35" i="17"/>
  <c r="I9" i="17"/>
  <c r="M60" i="17"/>
  <c r="H43" i="17"/>
  <c r="M55" i="17"/>
  <c r="R33" i="17"/>
  <c r="O39" i="17"/>
  <c r="L34" i="17"/>
  <c r="M58" i="17"/>
  <c r="Q27" i="17"/>
  <c r="Q49" i="17"/>
  <c r="M47" i="17"/>
  <c r="L52" i="17"/>
  <c r="I6" i="17"/>
  <c r="R38" i="17"/>
  <c r="M35" i="17"/>
  <c r="L51" i="17"/>
  <c r="L42" i="17"/>
  <c r="P51" i="17"/>
  <c r="L35" i="17"/>
  <c r="M30" i="17"/>
  <c r="P60" i="17"/>
  <c r="M36" i="17"/>
  <c r="J30" i="17"/>
  <c r="O55" i="17"/>
  <c r="M34" i="17"/>
  <c r="M31" i="17"/>
  <c r="O49" i="17"/>
  <c r="P55" i="17"/>
  <c r="Q58" i="17"/>
  <c r="M40" i="17"/>
  <c r="P53" i="17"/>
  <c r="P35" i="17"/>
  <c r="N38" i="17"/>
  <c r="O27" i="17"/>
  <c r="Q46" i="17"/>
  <c r="N39" i="17"/>
  <c r="N44" i="17"/>
  <c r="R44" i="17"/>
  <c r="H9" i="17"/>
  <c r="M59" i="17"/>
  <c r="H59" i="17"/>
  <c r="P43" i="17"/>
  <c r="O28" i="17"/>
  <c r="R41" i="17"/>
  <c r="Q47" i="17"/>
  <c r="M41" i="17"/>
  <c r="H25" i="17"/>
  <c r="H49" i="17"/>
  <c r="N37" i="17"/>
  <c r="Q36" i="17"/>
  <c r="M45" i="17"/>
  <c r="K35" i="17"/>
  <c r="I47" i="17"/>
  <c r="Q59" i="17"/>
  <c r="L50" i="17"/>
  <c r="H32" i="17"/>
  <c r="P50" i="17"/>
  <c r="I41" i="17"/>
  <c r="L48" i="17"/>
  <c r="M28" i="17"/>
  <c r="L46" i="17"/>
  <c r="N59" i="17"/>
  <c r="R32" i="17"/>
  <c r="R48" i="17"/>
  <c r="L28" i="17"/>
  <c r="H51" i="17"/>
  <c r="M32" i="17"/>
  <c r="Q31" i="17"/>
  <c r="Q54" i="17"/>
  <c r="Q51" i="17"/>
  <c r="M27" i="17"/>
  <c r="P59" i="17"/>
  <c r="P39" i="17"/>
  <c r="K47" i="17"/>
  <c r="H60" i="17"/>
  <c r="H38" i="17"/>
  <c r="J44" i="17"/>
  <c r="N26" i="17"/>
  <c r="O54" i="17"/>
  <c r="N47" i="17"/>
  <c r="O30" i="17"/>
  <c r="Q53" i="17"/>
  <c r="N34" i="17"/>
  <c r="R54" i="17"/>
  <c r="O58" i="17"/>
  <c r="R43" i="17"/>
  <c r="H8" i="17"/>
  <c r="R27" i="17"/>
  <c r="L49" i="17"/>
  <c r="L38" i="17"/>
  <c r="K44" i="17"/>
  <c r="R31" i="17"/>
  <c r="M43" i="17"/>
  <c r="L45" i="17"/>
  <c r="H50" i="17"/>
  <c r="P42" i="17"/>
  <c r="R26" i="17"/>
  <c r="R50" i="17"/>
  <c r="N49" i="17"/>
  <c r="K27" i="17"/>
  <c r="H31" i="17"/>
  <c r="O43" i="17"/>
  <c r="O31" i="17"/>
  <c r="Q60" i="17"/>
  <c r="N42" i="17"/>
  <c r="Q44" i="17"/>
  <c r="L30" i="17"/>
  <c r="R51" i="17"/>
  <c r="O32" i="17"/>
  <c r="H55" i="17"/>
  <c r="O47" i="17"/>
  <c r="Q30" i="17"/>
  <c r="K26" i="17"/>
  <c r="P31" i="17"/>
  <c r="H6" i="17"/>
  <c r="Q34" i="17"/>
  <c r="H52" i="17"/>
  <c r="P48" i="17"/>
  <c r="H44" i="17"/>
  <c r="N36" i="17"/>
  <c r="I26" i="17"/>
  <c r="O42" i="17"/>
  <c r="M53" i="17"/>
  <c r="H36" i="17"/>
  <c r="I24" i="17"/>
  <c r="H48" i="17"/>
  <c r="P58" i="17"/>
  <c r="L54" i="17"/>
  <c r="M38" i="17"/>
  <c r="M54" i="17"/>
  <c r="N40" i="17"/>
  <c r="N27" i="17"/>
  <c r="L26" i="17"/>
  <c r="Q42" i="17"/>
  <c r="L53" i="17"/>
  <c r="P38" i="17"/>
  <c r="O36" i="17"/>
  <c r="Q52" i="17"/>
  <c r="R28" i="17"/>
  <c r="M33" i="17"/>
  <c r="Q45" i="17"/>
  <c r="P37" i="17"/>
  <c r="N51" i="17"/>
  <c r="K41" i="17"/>
  <c r="R45" i="17"/>
  <c r="O48" i="17"/>
  <c r="N28" i="17"/>
  <c r="L37" i="17"/>
  <c r="O50" i="17"/>
  <c r="N43" i="17"/>
  <c r="O45" i="17"/>
  <c r="L33" i="17"/>
  <c r="L59" i="17"/>
  <c r="I38" i="17"/>
  <c r="M39" i="17"/>
  <c r="L58" i="17"/>
  <c r="L44" i="17"/>
  <c r="R53" i="17"/>
  <c r="O52" i="17"/>
  <c r="R52" i="17"/>
  <c r="M51" i="17"/>
  <c r="Q38" i="17"/>
  <c r="O38" i="17"/>
  <c r="L60" i="17"/>
  <c r="Q43" i="17"/>
  <c r="O53" i="17"/>
  <c r="P47" i="17"/>
  <c r="L47" i="17"/>
  <c r="I44" i="17"/>
  <c r="N58" i="17"/>
  <c r="R59" i="17"/>
  <c r="H40" i="17"/>
  <c r="R35" i="17"/>
  <c r="R42" i="17"/>
  <c r="L32" i="17"/>
  <c r="N53" i="17"/>
  <c r="Q32" i="17"/>
  <c r="I7" i="17"/>
  <c r="L27" i="17"/>
  <c r="O34" i="17"/>
  <c r="J25" i="17"/>
  <c r="O59" i="17"/>
  <c r="O60" i="17"/>
  <c r="J41" i="17"/>
  <c r="H42" i="17"/>
  <c r="N45" i="17"/>
  <c r="N35" i="17"/>
  <c r="P52" i="17"/>
  <c r="P45" i="17"/>
  <c r="Q41" i="17"/>
  <c r="H30" i="17"/>
  <c r="H41" i="17"/>
  <c r="G11" i="6" l="1"/>
  <c r="H11" i="6"/>
  <c r="F11" i="6"/>
  <c r="L17" i="5"/>
  <c r="B807" i="15"/>
  <c r="G79" i="14"/>
  <c r="D31" i="6" s="1"/>
  <c r="B104" i="15"/>
  <c r="A61" i="14"/>
  <c r="H61" i="14" s="1"/>
  <c r="B1645" i="15" s="1"/>
  <c r="G61" i="14"/>
  <c r="D13" i="6" s="1"/>
  <c r="A34" i="14"/>
  <c r="H34" i="14" s="1"/>
  <c r="B1600" i="15" s="1"/>
  <c r="G34" i="14"/>
  <c r="D19" i="5" s="1"/>
  <c r="A98" i="14"/>
  <c r="H98" i="14" s="1"/>
  <c r="B1649" i="15" s="1"/>
  <c r="G98" i="14"/>
  <c r="D51" i="6" s="1"/>
  <c r="A43" i="14"/>
  <c r="H43" i="14" s="1"/>
  <c r="B1603" i="15" s="1"/>
  <c r="G43" i="14"/>
  <c r="D32" i="5" s="1"/>
  <c r="G20" i="14"/>
  <c r="G43" i="16" s="1"/>
  <c r="A35" i="14"/>
  <c r="H35" i="14" s="1"/>
  <c r="B1640" i="15" s="1"/>
  <c r="G35" i="14"/>
  <c r="D20" i="5" s="1"/>
  <c r="A41" i="14"/>
  <c r="H41" i="14" s="1"/>
  <c r="G41" i="14"/>
  <c r="D29" i="5" s="1"/>
  <c r="A54" i="14"/>
  <c r="H54" i="14" s="1"/>
  <c r="B1644" i="15" s="1"/>
  <c r="G54" i="14"/>
  <c r="G84" i="14"/>
  <c r="D37" i="6" s="1"/>
  <c r="A65" i="14"/>
  <c r="H65" i="14" s="1"/>
  <c r="B1646" i="15" s="1"/>
  <c r="G65" i="14"/>
  <c r="D17" i="6" s="1"/>
  <c r="A104" i="14"/>
  <c r="H104" i="14" s="1"/>
  <c r="B1651" i="15" s="1"/>
  <c r="G104" i="14"/>
  <c r="C59" i="6" s="1"/>
  <c r="A37" i="14"/>
  <c r="H37" i="14" s="1"/>
  <c r="B1654" i="15" s="1"/>
  <c r="G37" i="14"/>
  <c r="D23" i="5" s="1"/>
  <c r="A33" i="14"/>
  <c r="H33" i="14" s="1"/>
  <c r="B1639" i="15" s="1"/>
  <c r="G33" i="14"/>
  <c r="D18" i="5" s="1"/>
  <c r="A99" i="14"/>
  <c r="H99" i="14" s="1"/>
  <c r="B1650" i="15" s="1"/>
  <c r="G99" i="14"/>
  <c r="D52" i="6" s="1"/>
  <c r="A10" i="14"/>
  <c r="H10" i="14" s="1"/>
  <c r="B1638" i="15" s="1"/>
  <c r="G10" i="14"/>
  <c r="C31" i="16" s="1"/>
  <c r="A60" i="14"/>
  <c r="H60" i="14" s="1"/>
  <c r="G60" i="14"/>
  <c r="C12" i="6" s="1"/>
  <c r="B140" i="15"/>
  <c r="G48" i="14"/>
  <c r="D37" i="5" s="1"/>
  <c r="A105" i="14"/>
  <c r="H105" i="14" s="1"/>
  <c r="B1652" i="15" s="1"/>
  <c r="G105" i="14"/>
  <c r="C60" i="6" s="1"/>
  <c r="O60" i="6" s="1"/>
  <c r="A4" i="14"/>
  <c r="H4" i="14" s="1"/>
  <c r="B1637" i="15" s="1"/>
  <c r="G4" i="14"/>
  <c r="C2" i="16" s="1"/>
  <c r="C2" i="5" s="1"/>
  <c r="C2" i="6" s="1"/>
  <c r="G129" i="14"/>
  <c r="C7" i="9" s="1"/>
  <c r="G130" i="14"/>
  <c r="C9" i="9" s="1"/>
  <c r="A47" i="14"/>
  <c r="H47" i="14" s="1"/>
  <c r="B1643" i="15" s="1"/>
  <c r="G47" i="14"/>
  <c r="D36" i="5" s="1"/>
  <c r="L28" i="5"/>
  <c r="T18" i="5"/>
  <c r="U18" i="5" s="1"/>
  <c r="D3" i="12"/>
  <c r="D4" i="9"/>
  <c r="AH3" i="7"/>
  <c r="F40" i="6"/>
  <c r="T17" i="5"/>
  <c r="U17" i="5" s="1"/>
  <c r="G22" i="7"/>
  <c r="G4" i="7"/>
  <c r="F55" i="6"/>
  <c r="G37" i="5"/>
  <c r="Q34" i="5"/>
  <c r="V39" i="6"/>
  <c r="T39" i="6"/>
  <c r="V20" i="6"/>
  <c r="X20" i="6" s="1"/>
  <c r="Y20" i="6" s="1"/>
  <c r="U20" i="6"/>
  <c r="T20" i="6"/>
  <c r="T16" i="6"/>
  <c r="V16" i="6"/>
  <c r="T49" i="6"/>
  <c r="V49" i="6"/>
  <c r="V22" i="6"/>
  <c r="T22" i="6"/>
  <c r="U22" i="6" s="1"/>
  <c r="V26" i="6"/>
  <c r="X26" i="6" s="1"/>
  <c r="Y26" i="6" s="1"/>
  <c r="U26" i="6"/>
  <c r="T26" i="6"/>
  <c r="V23" i="6"/>
  <c r="T23" i="6"/>
  <c r="V36" i="6"/>
  <c r="T36" i="6"/>
  <c r="V61" i="6"/>
  <c r="X61" i="6" s="1"/>
  <c r="Y61" i="6" s="1"/>
  <c r="T61" i="6"/>
  <c r="U61" i="6"/>
  <c r="T37" i="6"/>
  <c r="U37" i="6"/>
  <c r="V37" i="6"/>
  <c r="X37" i="6" s="1"/>
  <c r="Y37" i="6" s="1"/>
  <c r="T45" i="6"/>
  <c r="V45" i="6"/>
  <c r="V43" i="6"/>
  <c r="T43" i="6"/>
  <c r="V24" i="6"/>
  <c r="T24" i="6"/>
  <c r="V51" i="6"/>
  <c r="T51" i="6"/>
  <c r="U51" i="6" s="1"/>
  <c r="V47" i="6"/>
  <c r="T47" i="6"/>
  <c r="U47" i="6" s="1"/>
  <c r="V19" i="6"/>
  <c r="X19" i="6" s="1"/>
  <c r="Y19" i="6" s="1"/>
  <c r="T19" i="6"/>
  <c r="U19" i="6"/>
  <c r="T28" i="6"/>
  <c r="V28" i="6"/>
  <c r="V44" i="6"/>
  <c r="T44" i="6"/>
  <c r="U44" i="6" s="1"/>
  <c r="V52" i="6"/>
  <c r="T52" i="6"/>
  <c r="U18" i="6"/>
  <c r="V18" i="6"/>
  <c r="X18" i="6" s="1"/>
  <c r="Y18" i="6" s="1"/>
  <c r="T18" i="6"/>
  <c r="T29" i="6"/>
  <c r="U29" i="6"/>
  <c r="V29" i="6"/>
  <c r="X29" i="6" s="1"/>
  <c r="Y29" i="6" s="1"/>
  <c r="V48" i="6"/>
  <c r="T48" i="6"/>
  <c r="T21" i="6"/>
  <c r="V21" i="6"/>
  <c r="T25" i="6"/>
  <c r="V25" i="6"/>
  <c r="V62" i="6"/>
  <c r="X62" i="6" s="1"/>
  <c r="Y62" i="6" s="1"/>
  <c r="U62" i="6"/>
  <c r="T62" i="6"/>
  <c r="O15" i="6"/>
  <c r="R11" i="5"/>
  <c r="R7" i="6" s="1"/>
  <c r="T11" i="6"/>
  <c r="Y14" i="5"/>
  <c r="Y10" i="6" s="1"/>
  <c r="D5" i="9"/>
  <c r="G138" i="7"/>
  <c r="G44" i="7"/>
  <c r="G137" i="7"/>
  <c r="G81" i="7"/>
  <c r="G72" i="7"/>
  <c r="G39" i="7"/>
  <c r="D4" i="10"/>
  <c r="C4" i="9"/>
  <c r="G75" i="7"/>
  <c r="G113" i="7"/>
  <c r="G103" i="7"/>
  <c r="G67" i="7"/>
  <c r="G76" i="7"/>
  <c r="D4" i="6"/>
  <c r="G90" i="7"/>
  <c r="G89" i="7"/>
  <c r="G62" i="7"/>
  <c r="G55" i="7"/>
  <c r="G107" i="7"/>
  <c r="C3" i="12"/>
  <c r="G106" i="7"/>
  <c r="G50" i="7"/>
  <c r="G33" i="7"/>
  <c r="G121" i="7"/>
  <c r="G93" i="7"/>
  <c r="G38" i="7"/>
  <c r="G51" i="7"/>
  <c r="G37" i="7"/>
  <c r="G98" i="7"/>
  <c r="G109" i="7"/>
  <c r="G134" i="7"/>
  <c r="G122" i="7"/>
  <c r="G126" i="7"/>
  <c r="G73" i="7"/>
  <c r="G49" i="7"/>
  <c r="G114" i="7"/>
  <c r="G85" i="7"/>
  <c r="G82" i="7"/>
  <c r="G86" i="7"/>
  <c r="G74" i="7"/>
  <c r="G52" i="7"/>
  <c r="G117" i="7"/>
  <c r="C4" i="10"/>
  <c r="G124" i="7"/>
  <c r="G46" i="7"/>
  <c r="G65" i="7"/>
  <c r="G79" i="7"/>
  <c r="G40" i="7"/>
  <c r="G127" i="7"/>
  <c r="G120" i="7"/>
  <c r="G112" i="7"/>
  <c r="G123" i="7"/>
  <c r="G119" i="7"/>
  <c r="G118" i="7"/>
  <c r="G80" i="7"/>
  <c r="G66" i="7"/>
  <c r="G60" i="7"/>
  <c r="G83" i="7"/>
  <c r="G41" i="7"/>
  <c r="G91" i="7"/>
  <c r="G48" i="7"/>
  <c r="G139" i="7"/>
  <c r="C5" i="9"/>
  <c r="D10" i="6"/>
  <c r="G59" i="7"/>
  <c r="G131" i="7"/>
  <c r="G78" i="7"/>
  <c r="G71" i="7"/>
  <c r="G108" i="7"/>
  <c r="G111" i="7"/>
  <c r="G96" i="7"/>
  <c r="G84" i="7"/>
  <c r="G57" i="7"/>
  <c r="G70" i="7"/>
  <c r="G110" i="7"/>
  <c r="G87" i="7"/>
  <c r="G102" i="7"/>
  <c r="G69" i="7"/>
  <c r="G125" i="7"/>
  <c r="G115" i="7"/>
  <c r="G36" i="7"/>
  <c r="G45" i="7"/>
  <c r="G77" i="7"/>
  <c r="G42" i="7"/>
  <c r="G88" i="7"/>
  <c r="G43" i="7"/>
  <c r="D3" i="6"/>
  <c r="G94" i="7"/>
  <c r="G129" i="7"/>
  <c r="G56" i="7"/>
  <c r="G92" i="7"/>
  <c r="G105" i="7"/>
  <c r="G132" i="7"/>
  <c r="G133" i="7"/>
  <c r="G128" i="7"/>
  <c r="G95" i="7"/>
  <c r="G61" i="7"/>
  <c r="G130" i="7"/>
  <c r="G58" i="7"/>
  <c r="G97" i="7"/>
  <c r="H9" i="6"/>
  <c r="H12" i="5"/>
  <c r="D9" i="6"/>
  <c r="C14" i="5"/>
  <c r="G101" i="7"/>
  <c r="G47" i="7"/>
  <c r="G116" i="7"/>
  <c r="I56" i="17"/>
  <c r="N29" i="17"/>
  <c r="L56" i="17"/>
  <c r="I30" i="17"/>
  <c r="I33" i="17"/>
  <c r="K37" i="17"/>
  <c r="P29" i="17"/>
  <c r="P56" i="17"/>
  <c r="O57" i="17"/>
  <c r="M29" i="17"/>
  <c r="Q57" i="17"/>
  <c r="I51" i="17"/>
  <c r="I36" i="17"/>
  <c r="Q29" i="17"/>
  <c r="I48" i="17"/>
  <c r="K56" i="17"/>
  <c r="J54" i="17"/>
  <c r="I29" i="17"/>
  <c r="H57" i="17"/>
  <c r="H45" i="17"/>
  <c r="J32" i="17"/>
  <c r="I37" i="17"/>
  <c r="K59" i="17"/>
  <c r="I28" i="17"/>
  <c r="J37" i="17"/>
  <c r="J59" i="17"/>
  <c r="I57" i="17"/>
  <c r="R57" i="17"/>
  <c r="I50" i="17"/>
  <c r="J58" i="17"/>
  <c r="I59" i="17"/>
  <c r="J56" i="17"/>
  <c r="O29" i="17"/>
  <c r="I45" i="17"/>
  <c r="I40" i="17"/>
  <c r="I27" i="17"/>
  <c r="K29" i="17"/>
  <c r="I52" i="17"/>
  <c r="L57" i="17"/>
  <c r="H28" i="17"/>
  <c r="J60" i="17"/>
  <c r="H56" i="17"/>
  <c r="I53" i="17"/>
  <c r="K60" i="17"/>
  <c r="K40" i="17"/>
  <c r="I54" i="17"/>
  <c r="I55" i="17"/>
  <c r="K58" i="17"/>
  <c r="L29" i="17"/>
  <c r="I42" i="17"/>
  <c r="J29" i="17"/>
  <c r="N57" i="17"/>
  <c r="Q56" i="17"/>
  <c r="M57" i="17"/>
  <c r="H29" i="17"/>
  <c r="R29" i="17"/>
  <c r="I34" i="17"/>
  <c r="I58" i="17"/>
  <c r="J57" i="17"/>
  <c r="K43" i="17"/>
  <c r="M56" i="17"/>
  <c r="N56" i="17"/>
  <c r="J49" i="17"/>
  <c r="K57" i="17"/>
  <c r="R56" i="17"/>
  <c r="I39" i="17"/>
  <c r="I31" i="17"/>
  <c r="I32" i="17"/>
  <c r="I49" i="17"/>
  <c r="J51" i="17"/>
  <c r="I43" i="17"/>
  <c r="J40" i="17"/>
  <c r="P57" i="17"/>
  <c r="I60" i="17"/>
  <c r="O56" i="17"/>
  <c r="J43" i="17"/>
  <c r="G136" i="7" l="1"/>
  <c r="G135" i="7"/>
  <c r="G63" i="7"/>
  <c r="U21" i="6"/>
  <c r="U45" i="6"/>
  <c r="U36" i="6"/>
  <c r="U39" i="6"/>
  <c r="F41" i="6"/>
  <c r="Q41" i="6" s="1"/>
  <c r="Q40" i="6"/>
  <c r="U48" i="6"/>
  <c r="U52" i="6"/>
  <c r="U23" i="6"/>
  <c r="U49" i="6"/>
  <c r="U28" i="6"/>
  <c r="U24" i="6"/>
  <c r="U16" i="6"/>
  <c r="U43" i="6"/>
  <c r="U25" i="6"/>
  <c r="O59" i="6"/>
  <c r="G99" i="7"/>
  <c r="G64" i="7"/>
  <c r="G100" i="7"/>
  <c r="G34" i="7"/>
  <c r="Q55" i="6"/>
  <c r="G53" i="7"/>
  <c r="V18" i="5"/>
  <c r="C2" i="12"/>
  <c r="C2" i="10"/>
  <c r="C2" i="9"/>
  <c r="G5" i="7"/>
  <c r="G23" i="7"/>
  <c r="V17" i="5"/>
  <c r="X51" i="6"/>
  <c r="Y51" i="6" s="1"/>
  <c r="X43" i="6"/>
  <c r="Y43" i="6" s="1"/>
  <c r="X45" i="6"/>
  <c r="Y45" i="6" s="1"/>
  <c r="X25" i="6"/>
  <c r="Y25" i="6" s="1"/>
  <c r="X52" i="6"/>
  <c r="Y52" i="6" s="1"/>
  <c r="X49" i="6"/>
  <c r="Y49" i="6" s="1"/>
  <c r="X48" i="6"/>
  <c r="Y48" i="6" s="1"/>
  <c r="X47" i="6"/>
  <c r="Y47" i="6" s="1"/>
  <c r="X44" i="6"/>
  <c r="Y44" i="6" s="1"/>
  <c r="X39" i="6"/>
  <c r="Y39" i="6" s="1"/>
  <c r="X36" i="6"/>
  <c r="Y36" i="6" s="1"/>
  <c r="X28" i="6"/>
  <c r="Y28" i="6" s="1"/>
  <c r="X24" i="6"/>
  <c r="Y24" i="6" s="1"/>
  <c r="X23" i="6"/>
  <c r="Y23" i="6" s="1"/>
  <c r="X22" i="6"/>
  <c r="Y22" i="6" s="1"/>
  <c r="X21" i="6"/>
  <c r="Y21" i="6" s="1"/>
  <c r="X16" i="6"/>
  <c r="Y16" i="6" s="1"/>
  <c r="G6" i="7"/>
  <c r="F56" i="6"/>
  <c r="Q56" i="6" s="1"/>
  <c r="F13" i="6"/>
  <c r="Q13" i="6" s="1"/>
  <c r="Q37" i="5"/>
  <c r="W34" i="5"/>
  <c r="K31" i="17"/>
  <c r="J45" i="17"/>
  <c r="J47" i="17"/>
  <c r="K42" i="17"/>
  <c r="H26" i="17"/>
  <c r="J27" i="17"/>
  <c r="K54" i="17"/>
  <c r="K34" i="17"/>
  <c r="H27" i="17"/>
  <c r="H46" i="17"/>
  <c r="J52" i="17"/>
  <c r="K50" i="17"/>
  <c r="J36" i="17"/>
  <c r="J53" i="17"/>
  <c r="J26" i="17"/>
  <c r="K48" i="17"/>
  <c r="J24" i="17"/>
  <c r="J55" i="17"/>
  <c r="J50" i="17"/>
  <c r="J42" i="17"/>
  <c r="K53" i="17"/>
  <c r="K39" i="17"/>
  <c r="K49" i="17"/>
  <c r="J34" i="17"/>
  <c r="H24" i="17"/>
  <c r="J28" i="17"/>
  <c r="K45" i="17"/>
  <c r="J39" i="17"/>
  <c r="H47" i="17"/>
  <c r="J31" i="17"/>
  <c r="K28" i="17"/>
  <c r="K33" i="17"/>
  <c r="J48" i="17"/>
  <c r="K52" i="17"/>
  <c r="K32" i="17"/>
  <c r="J33" i="17"/>
  <c r="K36" i="17"/>
  <c r="K55" i="17"/>
  <c r="J46" i="17"/>
  <c r="K51" i="17"/>
  <c r="X17" i="5" l="1"/>
  <c r="Y17" i="5" s="1"/>
  <c r="X18" i="5"/>
  <c r="Y18" i="5" s="1"/>
  <c r="G54" i="7"/>
  <c r="C22" i="5"/>
  <c r="G35" i="7"/>
  <c r="F32" i="6"/>
  <c r="G32" i="7"/>
  <c r="R10" i="17"/>
  <c r="J10" i="17"/>
  <c r="K7" i="17"/>
  <c r="P10" i="17"/>
  <c r="M10" i="17"/>
  <c r="O10" i="17"/>
  <c r="N10" i="17"/>
  <c r="Q10" i="17"/>
  <c r="L10" i="17"/>
  <c r="K6" i="17"/>
  <c r="G7" i="7" l="1"/>
  <c r="C23" i="5"/>
  <c r="V19" i="5"/>
  <c r="T19" i="5"/>
  <c r="U19" i="5" s="1"/>
  <c r="V20" i="5"/>
  <c r="X20" i="5" s="1"/>
  <c r="T20" i="5"/>
  <c r="U20" i="5" s="1"/>
  <c r="J11" i="17"/>
  <c r="I10" i="17"/>
  <c r="R11" i="17"/>
  <c r="O11" i="17"/>
  <c r="Q11" i="17"/>
  <c r="L11" i="17"/>
  <c r="H10" i="17"/>
  <c r="M11" i="17"/>
  <c r="P11" i="17"/>
  <c r="N11" i="17"/>
  <c r="X19" i="5" l="1"/>
  <c r="Y19" i="5" s="1"/>
  <c r="G8" i="7"/>
  <c r="C25" i="5"/>
  <c r="Y20" i="5"/>
  <c r="T22" i="5"/>
  <c r="U22" i="5" s="1"/>
  <c r="V22" i="5"/>
  <c r="C26" i="5"/>
  <c r="O12" i="17"/>
  <c r="N13" i="17"/>
  <c r="K13" i="17"/>
  <c r="H11" i="17"/>
  <c r="J13" i="17"/>
  <c r="K8" i="17"/>
  <c r="M13" i="17"/>
  <c r="K9" i="17"/>
  <c r="L13" i="17"/>
  <c r="R12" i="17"/>
  <c r="R13" i="17"/>
  <c r="Q12" i="17"/>
  <c r="N12" i="17"/>
  <c r="P13" i="17"/>
  <c r="I11" i="17"/>
  <c r="L12" i="17"/>
  <c r="O13" i="17"/>
  <c r="Q13" i="17"/>
  <c r="J12" i="17"/>
  <c r="P12" i="17"/>
  <c r="M12" i="17"/>
  <c r="X22" i="5" l="1"/>
  <c r="Y22" i="5" s="1"/>
  <c r="R25" i="5"/>
  <c r="V23" i="5"/>
  <c r="T23" i="5"/>
  <c r="U23" i="5" s="1"/>
  <c r="C28" i="5"/>
  <c r="M14" i="17"/>
  <c r="J14" i="17"/>
  <c r="N14" i="17"/>
  <c r="H12" i="17"/>
  <c r="R14" i="17"/>
  <c r="I12" i="17"/>
  <c r="K10" i="17"/>
  <c r="Q14" i="17"/>
  <c r="L14" i="17"/>
  <c r="I13" i="17"/>
  <c r="P14" i="17"/>
  <c r="H13" i="17"/>
  <c r="O14" i="17"/>
  <c r="X23" i="5" l="1"/>
  <c r="Y23" i="5" s="1"/>
  <c r="R28" i="5"/>
  <c r="V25" i="5"/>
  <c r="T25" i="5"/>
  <c r="U25" i="5" s="1"/>
  <c r="C29" i="5"/>
  <c r="L15" i="17"/>
  <c r="J15" i="17"/>
  <c r="R15" i="17"/>
  <c r="H14" i="17"/>
  <c r="I14" i="17"/>
  <c r="M15" i="17"/>
  <c r="O15" i="17"/>
  <c r="P15" i="17"/>
  <c r="N15" i="17"/>
  <c r="K11" i="17"/>
  <c r="Q15" i="17"/>
  <c r="X25" i="5" l="1"/>
  <c r="Y25" i="5" s="1"/>
  <c r="R29" i="5"/>
  <c r="C30" i="5"/>
  <c r="O16" i="17"/>
  <c r="I15" i="17"/>
  <c r="K16" i="17"/>
  <c r="L16" i="17"/>
  <c r="P16" i="17"/>
  <c r="J16" i="17"/>
  <c r="N16" i="17"/>
  <c r="R16" i="17"/>
  <c r="M16" i="17"/>
  <c r="H15" i="17"/>
  <c r="K12" i="17"/>
  <c r="Q16" i="17"/>
  <c r="V28" i="5" l="1"/>
  <c r="T28" i="5"/>
  <c r="U28" i="5" s="1"/>
  <c r="C32" i="5"/>
  <c r="L17" i="17"/>
  <c r="J17" i="17"/>
  <c r="M17" i="17"/>
  <c r="H16" i="17"/>
  <c r="O17" i="17"/>
  <c r="Q17" i="17"/>
  <c r="R17" i="17"/>
  <c r="N17" i="17"/>
  <c r="I16" i="17"/>
  <c r="P17" i="17"/>
  <c r="X28" i="5" l="1"/>
  <c r="Y28" i="5" s="1"/>
  <c r="T29" i="5"/>
  <c r="U29" i="5" s="1"/>
  <c r="V29" i="5"/>
  <c r="C34" i="5"/>
  <c r="H17" i="17"/>
  <c r="O18" i="17"/>
  <c r="N18" i="17"/>
  <c r="L18" i="17"/>
  <c r="R18" i="17"/>
  <c r="J18" i="17"/>
  <c r="P18" i="17"/>
  <c r="K14" i="17"/>
  <c r="M18" i="17"/>
  <c r="Q18" i="17"/>
  <c r="I17" i="17"/>
  <c r="X29" i="5" l="1"/>
  <c r="Y29" i="5" s="1"/>
  <c r="C35" i="5"/>
  <c r="L19" i="17"/>
  <c r="I18" i="17"/>
  <c r="M19" i="17"/>
  <c r="N19" i="17"/>
  <c r="P19" i="17"/>
  <c r="Q19" i="17"/>
  <c r="H18" i="17"/>
  <c r="J19" i="17"/>
  <c r="R19" i="17"/>
  <c r="K15" i="17"/>
  <c r="O19" i="17"/>
  <c r="T32" i="5" l="1"/>
  <c r="U32" i="5"/>
  <c r="V32" i="5"/>
  <c r="X32" i="5" s="1"/>
  <c r="Y32" i="5" s="1"/>
  <c r="C36" i="5"/>
  <c r="O20" i="17"/>
  <c r="M20" i="17"/>
  <c r="Q20" i="17"/>
  <c r="I19" i="17"/>
  <c r="K17" i="17"/>
  <c r="H19" i="17"/>
  <c r="P20" i="17"/>
  <c r="J20" i="17"/>
  <c r="R20" i="17"/>
  <c r="L20" i="17"/>
  <c r="N20" i="17"/>
  <c r="V34" i="5" l="1"/>
  <c r="T34" i="5"/>
  <c r="U34" i="5" s="1"/>
  <c r="C37" i="5"/>
  <c r="P21" i="17"/>
  <c r="O21" i="17"/>
  <c r="L21" i="17"/>
  <c r="Q21" i="17"/>
  <c r="M21" i="17"/>
  <c r="N21" i="17"/>
  <c r="I20" i="17"/>
  <c r="J21" i="17"/>
  <c r="H20" i="17"/>
  <c r="K21" i="17"/>
  <c r="R21" i="17"/>
  <c r="X34" i="5" l="1"/>
  <c r="Y34" i="5" s="1"/>
  <c r="T35" i="5"/>
  <c r="V35" i="5"/>
  <c r="U35" i="5"/>
  <c r="C40" i="5"/>
  <c r="R22" i="17"/>
  <c r="Q22" i="17"/>
  <c r="P22" i="17"/>
  <c r="J22" i="17"/>
  <c r="O22" i="17"/>
  <c r="I21" i="17"/>
  <c r="K18" i="17"/>
  <c r="L22" i="17"/>
  <c r="H21" i="17"/>
  <c r="X35" i="5" l="1"/>
  <c r="Y35" i="5" s="1"/>
  <c r="R40" i="5"/>
  <c r="C42" i="5"/>
  <c r="G13" i="7"/>
  <c r="G9" i="7"/>
  <c r="G28" i="7"/>
  <c r="G14" i="7"/>
  <c r="G25" i="7"/>
  <c r="G17" i="7"/>
  <c r="G24" i="7"/>
  <c r="G27" i="7"/>
  <c r="G16" i="7"/>
  <c r="G12" i="7"/>
  <c r="G26" i="7"/>
  <c r="G10" i="7"/>
  <c r="G30" i="7"/>
  <c r="G11" i="7"/>
  <c r="G29" i="7"/>
  <c r="G19" i="7"/>
  <c r="G18" i="7"/>
  <c r="G15" i="7"/>
  <c r="G31" i="7"/>
  <c r="T36" i="5"/>
  <c r="V36" i="5"/>
  <c r="U36" i="5"/>
  <c r="M23" i="17"/>
  <c r="L23" i="17"/>
  <c r="J23" i="17"/>
  <c r="K19" i="17"/>
  <c r="R23" i="17"/>
  <c r="Q23" i="17"/>
  <c r="N23" i="17"/>
  <c r="H22" i="17"/>
  <c r="O23" i="17"/>
  <c r="I22" i="17"/>
  <c r="P23" i="17"/>
  <c r="X36" i="5" l="1"/>
  <c r="Y36" i="5" s="1"/>
  <c r="G20" i="7"/>
  <c r="AB40" i="5"/>
  <c r="K20" i="17"/>
  <c r="H23" i="17"/>
  <c r="N22" i="17"/>
  <c r="I23" i="17"/>
  <c r="V42" i="5" l="1"/>
  <c r="T42" i="5"/>
  <c r="U42" i="5"/>
  <c r="AA40" i="5"/>
  <c r="V40" i="5"/>
  <c r="T40" i="5"/>
  <c r="U40" i="5"/>
  <c r="M22" i="17"/>
  <c r="X42" i="5" l="1"/>
  <c r="Y42" i="5" s="1"/>
  <c r="X40" i="5"/>
  <c r="Y40" i="5" s="1"/>
  <c r="K23" i="17"/>
  <c r="K2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Rollout2000</author>
    <author>kellyf</author>
    <author>Frank Kelly</author>
  </authors>
  <commentList>
    <comment ref="F13" authorId="0" shapeId="0" xr:uid="{00000000-0006-0000-0200-000001000000}">
      <text>
        <r>
          <rPr>
            <sz val="10"/>
            <color indexed="81"/>
            <rFont val="Arial"/>
            <family val="2"/>
          </rPr>
          <t>o dudalen 1, llinell 16, colofn 1
from page 1, line 16, column 1</t>
        </r>
      </text>
    </comment>
    <comment ref="F38" authorId="1" shapeId="0" xr:uid="{00000000-0006-0000-0200-000002000000}">
      <text>
        <r>
          <rPr>
            <sz val="9"/>
            <color indexed="81"/>
            <rFont val="Arial"/>
            <family val="2"/>
          </rPr>
          <t>Gyfrifo fel cyfanswm llinellau 30, 31, 33.5 ar gyfer colofn 3.
Calculated as the sum of lines 30, 31, 33.5 for column 3.</t>
        </r>
      </text>
    </comment>
    <comment ref="G38" authorId="1" shapeId="0" xr:uid="{00000000-0006-0000-0200-000003000000}">
      <text>
        <r>
          <rPr>
            <sz val="9"/>
            <color indexed="81"/>
            <rFont val="Arial"/>
            <family val="2"/>
          </rPr>
          <t>Gyfrifo fel cyfanswm llinellau 30, 31, 33.5 ar gyfer colofn 4.
Calculated as the sum of lines 30, 31, 33.5 for column 4.</t>
        </r>
      </text>
    </comment>
    <comment ref="H38" authorId="1" shapeId="0" xr:uid="{00000000-0006-0000-0200-000004000000}">
      <text>
        <r>
          <rPr>
            <sz val="9"/>
            <color indexed="81"/>
            <rFont val="Arial"/>
            <family val="2"/>
          </rPr>
          <t>Gyfrifo fel cyfanswm llinellau 30, 31, 33.5 ar gyfer colofn 5.
Calculated as the sum of lines 30, 31, 33.5 for column 5.</t>
        </r>
      </text>
    </comment>
    <comment ref="G43" authorId="0" shapeId="0" xr:uid="{00000000-0006-0000-0200-000005000000}">
      <text>
        <r>
          <rPr>
            <sz val="10"/>
            <color indexed="81"/>
            <rFont val="Arial"/>
            <family val="2"/>
          </rPr>
          <t>o rhes 41, colofn 3
from row 41, column 3</t>
        </r>
      </text>
    </comment>
    <comment ref="H43" authorId="0" shapeId="0" xr:uid="{00000000-0006-0000-0200-000006000000}">
      <text>
        <r>
          <rPr>
            <sz val="10"/>
            <color indexed="81"/>
            <rFont val="Arial"/>
            <family val="2"/>
          </rPr>
          <t>o rhes 41, colofn 4
from row 41, column 4</t>
        </r>
      </text>
    </comment>
    <comment ref="G44" authorId="2" shapeId="0" xr:uid="{00000000-0006-0000-0200-000007000000}">
      <text>
        <r>
          <rPr>
            <sz val="10"/>
            <color indexed="81"/>
            <rFont val="Arial"/>
            <family val="2"/>
          </rPr>
          <t>o rhes 42, colofn 3
from row 42, column 3</t>
        </r>
      </text>
    </comment>
    <comment ref="H44" authorId="2" shapeId="0" xr:uid="{00000000-0006-0000-0200-000008000000}">
      <text>
        <r>
          <rPr>
            <sz val="10"/>
            <color indexed="81"/>
            <rFont val="Arial"/>
            <family val="2"/>
          </rPr>
          <t>o rhes 42, colofn 4
from row 42, column 4</t>
        </r>
      </text>
    </comment>
    <comment ref="G45" authorId="2" shapeId="0" xr:uid="{00000000-0006-0000-0200-000009000000}">
      <text>
        <r>
          <rPr>
            <sz val="10"/>
            <color indexed="81"/>
            <rFont val="Arial"/>
            <family val="2"/>
          </rPr>
          <t>o rhes 43, colofn 3
from row 43, column 3</t>
        </r>
      </text>
    </comment>
    <comment ref="H45" authorId="2" shapeId="0" xr:uid="{00000000-0006-0000-0200-00000A000000}">
      <text>
        <r>
          <rPr>
            <sz val="10"/>
            <color indexed="81"/>
            <rFont val="Arial"/>
            <family val="2"/>
          </rPr>
          <t>o rhes 43, colofn 4
from row 43, column 4</t>
        </r>
      </text>
    </comment>
    <comment ref="F54" authorId="0" shapeId="0" xr:uid="{00000000-0006-0000-0200-00000B000000}">
      <text>
        <r>
          <rPr>
            <sz val="10"/>
            <color indexed="81"/>
            <rFont val="Arial"/>
            <family val="2"/>
          </rPr>
          <t>o dudalen 1, llinell 9, colofn 2
from page 1, line 9, column 2</t>
        </r>
      </text>
    </comment>
    <comment ref="F55" authorId="0" shapeId="0" xr:uid="{00000000-0006-0000-0200-00000C000000}">
      <text>
        <r>
          <rPr>
            <sz val="10"/>
            <color indexed="81"/>
            <rFont val="Arial"/>
            <family val="2"/>
          </rPr>
          <t>o dudalen 1, llinell 16 minws llinell 9 (colofn 2)
from page 1, line 16 minus line 9 (column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AL2" authorId="0" shapeId="0" xr:uid="{00000000-0006-0000-0A00-000001000000}">
      <text>
        <r>
          <rPr>
            <sz val="10"/>
            <color indexed="81"/>
            <rFont val="Arial"/>
            <family val="2"/>
          </rPr>
          <t>SELECT MainUnionCAPFOR.YearCode, MainUnionCAPFOR.FormRef, MainUnionCAPFOR.AuthCode, MainUnionCAPFOR.RowRef, RowRefs.StandDesc, MainUnionCAPFOR.ColumnRef, MainUnionCAPFOR.Data
FROM SD_LocalGovernmentFinance.dbo.MainUnionCAPFOR MainUnionCAPFOR, SD_LocalGovernmentFinance.dbo.RowRefs RowRefs
WHERE RowRefs.FormRef = MainUnionCAPFOR.FormRef AND RowRefs.RowRef = MainUnionCAPFOR.RowRef AND RowRefs.YearCode = MainUnionCAPFOR.YearCode AND ((MainUnionCAPFOR.ColumnRef=$1) AND (MainUnionCAPFOR.YearCode&gt;=202223) OR (MainUnionCAPFOR.ColumnRef=$3) AND (MainUnionCAPFOR.YearCode&gt;=202223))
ORDER BY MainUnionCAPFOR.YearCode, MainUnionCAPFOR.FormRef, MainUnionCAPFOR.AuthCode, MainUnionCAPFOR.RowRef, RowRefs.StandDesc, MainUnionCAPFOR.ColumnRef</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In" type="1" refreshedVersion="8" background="1" saveData="1">
    <dbPr connection="DRIVER=SQL Server;SERVER=HCA124;UID=andersonb1;Trusted_Connection=Yes;APP=Microsoft Office 2010;WSID=HRL245;DATABASE=SD_LocalGovernmentFinance;LANGUAGE=British" command="SELECT MainUnionCAPFOR.YearCode, MainUnionCAPFOR.FormRef, MainUnionCAPFOR.AuthCode, MainUnionCAPFOR.RowRef, RowRefs.StandDesc, MainUnionCAPFOR.ColumnRef, MainUnionCAPFOR.Data_x000d__x000a_FROM SD_LocalGovernmentFinance.dbo.MainUnionCAPFOR MainUnionCAPFOR, SD_LocalGovernmentFinance.dbo.RowRefs RowRefs_x000d__x000a_WHERE RowRefs.FormRef = MainUnionCAPFOR.FormRef AND RowRefs.RowRef = MainUnionCAPFOR.RowRef AND RowRefs.YearCode = MainUnionCAPFOR.YearCode AND ((MainUnionCAPFOR.ColumnRef=$1) AND (MainUnionCAPFOR.YearCode&gt;=202223) OR (MainUnionCAPFOR.ColumnRef=$3) AND (MainUnionCAPFOR.YearCode&gt;=202223))_x000d__x000a_ORDER BY MainUnionCAPFOR.YearCode, MainUnionCAPFOR.FormRef, MainUnionCAPFOR.AuthCode, MainUnionCAPFOR.RowRef, RowRefs.StandDesc, MainUnionCAPFOR.ColumnRef"/>
  </connection>
  <connection id="2" xr16:uid="{00000000-0015-0000-FFFF-FFFF01000000}" name="PivotTable2" type="1" refreshedVersion="6" saveData="1">
    <dbPr connection="DRIVER=SQL Server;SERVER=HCA124;UID=andersonb1;Trusted_Connection=Yes;APP=Microsoft Office 2010;WSID=HRL041;DATABASE=SD_LocalGovernmentFinance;LANGUAGE=British" command="SELECT CurrentCAPFOR.AuthCode, CurrentCAPFOR.RowRef, CurrentCAPFOR.ColumnRef, CurrentCAPFOR.Data_x000d__x000a_FROM SD_LocalGovernmentFinance.dbo.CurrentCAPFOR CurrentCAPFOR"/>
  </connection>
</connections>
</file>

<file path=xl/sharedStrings.xml><?xml version="1.0" encoding="utf-8"?>
<sst xmlns="http://schemas.openxmlformats.org/spreadsheetml/2006/main" count="13868" uniqueCount="3668">
  <si>
    <t>Cathays Park,</t>
  </si>
  <si>
    <t>CARDIFF,</t>
  </si>
  <si>
    <t>CF10 3NQ.</t>
  </si>
  <si>
    <t>£ thousand</t>
  </si>
  <si>
    <t>Total capital expenditure</t>
  </si>
  <si>
    <t>Education</t>
  </si>
  <si>
    <t>Law, order and protective services</t>
  </si>
  <si>
    <t>Acquisition / disposal of share and loan capital</t>
  </si>
  <si>
    <t>Capital expenditure by virtue of direction under S16 (2)(b) of the 2003 Act</t>
  </si>
  <si>
    <t>Memorandum:</t>
  </si>
  <si>
    <t>Assets not funded by LA capital expenditure</t>
  </si>
  <si>
    <t>Total planned capital expenditure</t>
  </si>
  <si>
    <t>Total in-year capital receipts - HRA</t>
  </si>
  <si>
    <t>Total in-year capital receipts non HRA</t>
  </si>
  <si>
    <t>Resources to be used to finance capital expenditure:</t>
  </si>
  <si>
    <t>Grants from European Community Structural Funds (including ERDF)</t>
  </si>
  <si>
    <t>Use of capital receipts</t>
  </si>
  <si>
    <t>Major Repairs Allowance (MRA)</t>
  </si>
  <si>
    <t>Capital expenditure charged to a revenue account (non-HRA)</t>
  </si>
  <si>
    <t>Capital expenditure charged to a revenue account (HRA)</t>
  </si>
  <si>
    <t>Capital financing requirement:</t>
  </si>
  <si>
    <t>Capital Financing Requirement as at 1 April</t>
  </si>
  <si>
    <t>Minimum Revenue Provision &amp; voluntary contributions</t>
  </si>
  <si>
    <t>Borrowing, credit and investments at start of year:</t>
  </si>
  <si>
    <t>Gross borrowing as at start of year</t>
  </si>
  <si>
    <t>Other long-term liabilities as at start of year</t>
  </si>
  <si>
    <t>Investments as at start of year</t>
  </si>
  <si>
    <t>Borrowing, credit and investments at end of year:</t>
  </si>
  <si>
    <t>Gross borrowing as at year end</t>
  </si>
  <si>
    <t>Other long-term liabilities as at year end</t>
  </si>
  <si>
    <t>Investments as at year end</t>
  </si>
  <si>
    <t>Operational boundary and authorised limit:</t>
  </si>
  <si>
    <t>Forecast operational boundary for external debt during year</t>
  </si>
  <si>
    <t>Forecast authorised limit for external debt during year</t>
  </si>
  <si>
    <t>Gross borrowing and other long-term liabilities as at start of year</t>
  </si>
  <si>
    <t>Gross borrowing and other long-term liabilities as at end of year</t>
  </si>
  <si>
    <t>Funding from National Lottery</t>
  </si>
  <si>
    <t>Other grants and contributions including those from private developers</t>
  </si>
  <si>
    <t>YearCode</t>
  </si>
  <si>
    <t>FormRef</t>
  </si>
  <si>
    <t>RowRef</t>
  </si>
  <si>
    <t>ColumnRef</t>
  </si>
  <si>
    <t>AuthCode</t>
  </si>
  <si>
    <t>Data</t>
  </si>
  <si>
    <t>NumByCol</t>
  </si>
  <si>
    <t>number</t>
  </si>
  <si>
    <t>CAPFOR</t>
  </si>
  <si>
    <t>Index</t>
  </si>
  <si>
    <t>UACode</t>
  </si>
  <si>
    <t>UAName</t>
  </si>
  <si>
    <t>CAPFORNotes</t>
  </si>
  <si>
    <t>Cyngor Sir Ynys Môn</t>
  </si>
  <si>
    <t>Llangefni</t>
  </si>
  <si>
    <t>Ynys Môn</t>
  </si>
  <si>
    <t>LL77 7TW</t>
  </si>
  <si>
    <t>Cyngor Gwynedd</t>
  </si>
  <si>
    <t>Swyddfa'r Cyngor</t>
  </si>
  <si>
    <t>Caernarfon</t>
  </si>
  <si>
    <t>Gwynedd</t>
  </si>
  <si>
    <t>LL55 1SH</t>
  </si>
  <si>
    <t>Conwy County Borough Council</t>
  </si>
  <si>
    <t>Bodlondeb</t>
  </si>
  <si>
    <t>Bangor Road</t>
  </si>
  <si>
    <t>Conwy</t>
  </si>
  <si>
    <t>LL32 8DU</t>
  </si>
  <si>
    <t>Denbighshire County Council</t>
  </si>
  <si>
    <t>Wynnstay Road</t>
  </si>
  <si>
    <t>Ruthin</t>
  </si>
  <si>
    <t>Denbighshire</t>
  </si>
  <si>
    <t>Flintshire County Council</t>
  </si>
  <si>
    <t>County Hall</t>
  </si>
  <si>
    <t>Mold</t>
  </si>
  <si>
    <t>Flintshire</t>
  </si>
  <si>
    <t>CH7 6NB</t>
  </si>
  <si>
    <t>Wrexham County Borough Council</t>
  </si>
  <si>
    <t>Lambpit Street</t>
  </si>
  <si>
    <t>Wrexham</t>
  </si>
  <si>
    <t>LL11 1AR</t>
  </si>
  <si>
    <t>Powys County Council</t>
  </si>
  <si>
    <t>Llandrindod Wells</t>
  </si>
  <si>
    <t>Powys</t>
  </si>
  <si>
    <t>LD1 5LG</t>
  </si>
  <si>
    <t>Ceredigion County Council</t>
  </si>
  <si>
    <t>Aberystwyth</t>
  </si>
  <si>
    <t>Ceredigion</t>
  </si>
  <si>
    <t>Pembrokeshire County Council</t>
  </si>
  <si>
    <t>Haverfordwest</t>
  </si>
  <si>
    <t>Pembrokeshire</t>
  </si>
  <si>
    <t>SA61 1TP</t>
  </si>
  <si>
    <t>Carmarthenshire County Council</t>
  </si>
  <si>
    <t>Carmarthen</t>
  </si>
  <si>
    <t>Carmarthenshire</t>
  </si>
  <si>
    <t>SA31 1JP</t>
  </si>
  <si>
    <t>City and County of Swansea</t>
  </si>
  <si>
    <t>Oystermouth Road</t>
  </si>
  <si>
    <t>Swansea</t>
  </si>
  <si>
    <t>SA1 3SN</t>
  </si>
  <si>
    <t>Gaynor Winsor</t>
  </si>
  <si>
    <t>gaynor.winsor@swansea.gov.uk</t>
  </si>
  <si>
    <t>Neath Port Talbot County Borough Council</t>
  </si>
  <si>
    <t>Civic Centre</t>
  </si>
  <si>
    <t>Port Talbot</t>
  </si>
  <si>
    <t>SA13 1PJ</t>
  </si>
  <si>
    <t>Bridgend County Borough Council</t>
  </si>
  <si>
    <t>PO Box 4</t>
  </si>
  <si>
    <t>Civic Offices</t>
  </si>
  <si>
    <t>Angel Street</t>
  </si>
  <si>
    <t>Bridgend</t>
  </si>
  <si>
    <t>The Vale of Glamorgan Council</t>
  </si>
  <si>
    <t>Holton Road</t>
  </si>
  <si>
    <t>Barry</t>
  </si>
  <si>
    <t>CF63 4RU</t>
  </si>
  <si>
    <t>Rhondda, Cynon, Taff C.B.C.</t>
  </si>
  <si>
    <t>Bronwydd</t>
  </si>
  <si>
    <t>Porth</t>
  </si>
  <si>
    <t>Rhondda</t>
  </si>
  <si>
    <t>CF39 9DL</t>
  </si>
  <si>
    <t>Merthyr Tydfil County Borough Council</t>
  </si>
  <si>
    <t>Castle Street</t>
  </si>
  <si>
    <t>Merthyr Tydfil</t>
  </si>
  <si>
    <t>CF47 8AN</t>
  </si>
  <si>
    <t>Caerphilly County Borough Council</t>
  </si>
  <si>
    <t>Ystrad Mynach</t>
  </si>
  <si>
    <t>Blaenau Gwent County Borough Council</t>
  </si>
  <si>
    <t>Municipal Offices</t>
  </si>
  <si>
    <t>Ebbw Vale</t>
  </si>
  <si>
    <t>NP3 6XB</t>
  </si>
  <si>
    <t>Torfaen County Borough Council</t>
  </si>
  <si>
    <t>Mr Nigel Aurelius</t>
  </si>
  <si>
    <t>Pontypool</t>
  </si>
  <si>
    <t>Torfaen</t>
  </si>
  <si>
    <t>NP4 6YB</t>
  </si>
  <si>
    <t>Sara Dickinson</t>
  </si>
  <si>
    <t>sara.dickinson@torfaen.gov.uk</t>
  </si>
  <si>
    <t>Jennie Adair leaving on 27.1.6</t>
  </si>
  <si>
    <t>Monmouthshire County Council</t>
  </si>
  <si>
    <t>Cwmbran</t>
  </si>
  <si>
    <t>Newport City Council</t>
  </si>
  <si>
    <t>Newport</t>
  </si>
  <si>
    <t>NP20 4UR</t>
  </si>
  <si>
    <t>Atlantic Wharf</t>
  </si>
  <si>
    <t>Cardiff</t>
  </si>
  <si>
    <t>CF1 5UW</t>
  </si>
  <si>
    <t>Karen Maddocks</t>
  </si>
  <si>
    <t>K.Maddocks@cardiff.gov.uk</t>
  </si>
  <si>
    <t>2087 2243</t>
  </si>
  <si>
    <t>Cardiff County Council</t>
  </si>
  <si>
    <t>PO Box 99</t>
  </si>
  <si>
    <t>Llangunnor</t>
  </si>
  <si>
    <t>SA31 2PF</t>
  </si>
  <si>
    <t>NP44 2XJ</t>
  </si>
  <si>
    <t>Glan-y-Don</t>
  </si>
  <si>
    <t>Colwyn Bay</t>
  </si>
  <si>
    <t>LL29 8AW</t>
  </si>
  <si>
    <t>Police Headquarters</t>
  </si>
  <si>
    <t>Cowbridge Road</t>
  </si>
  <si>
    <t>CF31 3SU</t>
  </si>
  <si>
    <t>Mid and West Wales Fire Authority</t>
  </si>
  <si>
    <t>Fire Service Headquarters</t>
  </si>
  <si>
    <t>Lime Grove Avenue</t>
  </si>
  <si>
    <t>SA31 1SP</t>
  </si>
  <si>
    <t>North Wales Fire Authority</t>
  </si>
  <si>
    <t>Ffordd Salesbury</t>
  </si>
  <si>
    <t>St Asaph Business Park</t>
  </si>
  <si>
    <t>St Asaph</t>
  </si>
  <si>
    <t>LL17 0JJ</t>
  </si>
  <si>
    <t>Brecon Beacons National Park Authority</t>
  </si>
  <si>
    <t>Plas y Ffynnon</t>
  </si>
  <si>
    <t>Cambrian Way</t>
  </si>
  <si>
    <t>Brecon</t>
  </si>
  <si>
    <t>LD3 7HP</t>
  </si>
  <si>
    <t>Pembrokeshire Coast National Park Authority</t>
  </si>
  <si>
    <t>Llanion Park</t>
  </si>
  <si>
    <t>Pembroke Dock</t>
  </si>
  <si>
    <t>SA72 6DY</t>
  </si>
  <si>
    <t>Steven O'Donoghue has left 14.12.5 fk</t>
  </si>
  <si>
    <t>Snowdonia National Park Authority</t>
  </si>
  <si>
    <t>Penrhyndeudraeth</t>
  </si>
  <si>
    <t>LL48 6LF</t>
  </si>
  <si>
    <t>Please select your authority</t>
  </si>
  <si>
    <t>Sarah Mansbridge</t>
  </si>
  <si>
    <t>Emyr Roberts</t>
  </si>
  <si>
    <t>Roads and transport</t>
  </si>
  <si>
    <t>Libraries, culture and sport</t>
  </si>
  <si>
    <t>Environmental services</t>
  </si>
  <si>
    <t>Planning and economic development</t>
  </si>
  <si>
    <t>Other</t>
  </si>
  <si>
    <t>Social services (include sheltered employment and workshops)</t>
  </si>
  <si>
    <t>AuthorityName</t>
  </si>
  <si>
    <t>CFOName</t>
  </si>
  <si>
    <t>Address1</t>
  </si>
  <si>
    <t>Address2</t>
  </si>
  <si>
    <t>Address3</t>
  </si>
  <si>
    <t>Address4</t>
  </si>
  <si>
    <t>Postcode</t>
  </si>
  <si>
    <t>CAPFORName</t>
  </si>
  <si>
    <t>CAPFORSTDCode</t>
  </si>
  <si>
    <t>CAPFORNumber</t>
  </si>
  <si>
    <t>CAPFOREMail</t>
  </si>
  <si>
    <t>Swyddfeydd y Cyngor</t>
  </si>
  <si>
    <t>Stryd y Jêl</t>
  </si>
  <si>
    <t>LL15 1YN</t>
  </si>
  <si>
    <t>Vale of Glamorgan Council</t>
  </si>
  <si>
    <t>Penallta House</t>
  </si>
  <si>
    <t>Tredomen Park</t>
  </si>
  <si>
    <t>CF82 7PG</t>
  </si>
  <si>
    <t>Monmouthshire</t>
  </si>
  <si>
    <t>forecast figures around this time.</t>
  </si>
  <si>
    <t>On Balance Sheet PFI Financing</t>
  </si>
  <si>
    <t>Page1, Col. 1</t>
  </si>
  <si>
    <t>Page1, Col. 2</t>
  </si>
  <si>
    <t>Page2, Col. 3</t>
  </si>
  <si>
    <t>Page2, Col. 4</t>
  </si>
  <si>
    <t>Page2, Col. 5</t>
  </si>
  <si>
    <t>Please email the spreadsheet to the address below, please note that we no longer require a signed hard-copy of this return.</t>
  </si>
  <si>
    <t xml:space="preserve">Contact name:        </t>
  </si>
  <si>
    <t xml:space="preserve">Contact E-mail:        </t>
  </si>
  <si>
    <t xml:space="preserve">Telephone:        </t>
  </si>
  <si>
    <t>Survey Response Burden</t>
  </si>
  <si>
    <t>Hours taken</t>
  </si>
  <si>
    <t>Notes for guidance hyperlink</t>
  </si>
  <si>
    <t>Form Design</t>
  </si>
  <si>
    <t>Validation</t>
  </si>
  <si>
    <t>Documentation</t>
  </si>
  <si>
    <t>General Comments</t>
  </si>
  <si>
    <t>UA</t>
  </si>
  <si>
    <t>UA+NPA</t>
  </si>
  <si>
    <t>PA+FA</t>
  </si>
  <si>
    <t>PA</t>
  </si>
  <si>
    <t>FA</t>
  </si>
  <si>
    <t>NPA</t>
  </si>
  <si>
    <t>Borrowing and credit arrangements that attract central government support (non-HRA)</t>
  </si>
  <si>
    <t>Other borrowing and credit arrangements (non-HRA)</t>
  </si>
  <si>
    <t>Borrowing and credit arrangements that attract central government support (HRA)</t>
  </si>
  <si>
    <t>Other borrowing and credit arrangements (HRA)</t>
  </si>
  <si>
    <t>E-mail: lgfs.transfer@wales.gsi.gov.uk</t>
  </si>
  <si>
    <t>PLEASE COMPLETE THE LINES BELOW ON A PFI ON-BALANCE SHEET BASIS</t>
  </si>
  <si>
    <t>Total receipts:</t>
  </si>
  <si>
    <t xml:space="preserve">Capital grants and contributions from other sources </t>
  </si>
  <si>
    <t>Borrowing and credit arrangements that attract central government support</t>
  </si>
  <si>
    <t>Other borrowing and credit arrangements</t>
  </si>
  <si>
    <t>Elfed Roberts</t>
  </si>
  <si>
    <t>ELFEDROBERTS@ANGLESEY.GOV.UK</t>
  </si>
  <si>
    <t>Bill Moore</t>
  </si>
  <si>
    <t>Bill.Moore@ceredigion.gov.uk</t>
  </si>
  <si>
    <t>Karen Morgan on maternity leave, Bill is current contact 30.03.10 fk</t>
  </si>
  <si>
    <t>Mr Steve Jones</t>
  </si>
  <si>
    <t>Lisa Mullan</t>
  </si>
  <si>
    <t>Richard Griffiths</t>
  </si>
  <si>
    <t>richardg@pembrokeshirecoast.org.uk</t>
  </si>
  <si>
    <t>Awdurdod Parc Cenedlaethol Eryri</t>
  </si>
  <si>
    <t>Capital grants from the Welsh Government and other UK Government Departments</t>
  </si>
  <si>
    <t>Grants and contributions from Welsh Government sponsored public bodies / non-departmental public bodies</t>
  </si>
  <si>
    <t>Knowledge and Analytical Services,</t>
  </si>
  <si>
    <t>Welsh Government,</t>
  </si>
  <si>
    <t>Memorandum on additional liabilities of local authority companies</t>
  </si>
  <si>
    <t>Please enter the time it has taken you (and any colleagues) to prepare and send the return.</t>
  </si>
  <si>
    <t>Please only include time spent on activities to prepare and send this return, such as:</t>
  </si>
  <si>
    <t>Protect and hide before issue</t>
  </si>
  <si>
    <t>Canolfan Rheidol, Rhodfa Padarn</t>
  </si>
  <si>
    <t>Llanbadarn Fawr,</t>
  </si>
  <si>
    <t>SY23 3UE</t>
  </si>
  <si>
    <t xml:space="preserve"> Differences with line 19  </t>
  </si>
  <si>
    <t>Office of the Police and Crime Commissioner for Dyfed Powys</t>
  </si>
  <si>
    <t>Office of the Police and Crime Commissioner for Gwent</t>
  </si>
  <si>
    <t>Office of the Police and Crime Commissioner for South Wales</t>
  </si>
  <si>
    <t>Office of the Police and Crime Commissioner for North Wales</t>
  </si>
  <si>
    <t>Rhadyr</t>
  </si>
  <si>
    <t>Usk</t>
  </si>
  <si>
    <t>NP15 1GA</t>
  </si>
  <si>
    <t>Darren Garwood-Pask</t>
  </si>
  <si>
    <t>Kate Jackson</t>
  </si>
  <si>
    <t>Ty Morgannwg</t>
  </si>
  <si>
    <t>South Wales Fire Authority HQ</t>
  </si>
  <si>
    <t>Fforest View Business Park</t>
  </si>
  <si>
    <t>Llantrisant</t>
  </si>
  <si>
    <t>CF72 8LX</t>
  </si>
  <si>
    <t>Gary Ferguson</t>
  </si>
  <si>
    <t>1st Floor</t>
  </si>
  <si>
    <t>Jonathan Haswell</t>
  </si>
  <si>
    <t>Mr Chris Moore</t>
  </si>
  <si>
    <t>Meirion Rushworth</t>
  </si>
  <si>
    <t>1.00</t>
  </si>
  <si>
    <t>2.00</t>
  </si>
  <si>
    <t>3.00</t>
  </si>
  <si>
    <t>4.00</t>
  </si>
  <si>
    <t>5.00</t>
  </si>
  <si>
    <t>Range = Authority</t>
  </si>
  <si>
    <t>Range = Addresses (Query from Contacts DB)</t>
  </si>
  <si>
    <t>KEY</t>
  </si>
  <si>
    <t>Enter Data here</t>
  </si>
  <si>
    <t>Calculated - Do not delete</t>
  </si>
  <si>
    <t>Named range</t>
  </si>
  <si>
    <t>Check change of contact details</t>
  </si>
  <si>
    <t xml:space="preserve">        Blue cells are calculated</t>
  </si>
  <si>
    <t>mark</t>
  </si>
  <si>
    <t>Text Conversion Tables</t>
  </si>
  <si>
    <t>Row Ref</t>
  </si>
  <si>
    <t>English Text</t>
  </si>
  <si>
    <t>Line Info E</t>
  </si>
  <si>
    <t>Welsh Text</t>
  </si>
  <si>
    <t>Line Info W</t>
  </si>
  <si>
    <t>Display Text</t>
  </si>
  <si>
    <t>FrontPage</t>
  </si>
  <si>
    <t>Revenue Account Return</t>
  </si>
  <si>
    <t>Name:</t>
  </si>
  <si>
    <t>E-mail (please enter N/A if unavailable):</t>
  </si>
  <si>
    <t>Number and extension:</t>
  </si>
  <si>
    <t>The latest date for return is</t>
  </si>
  <si>
    <t>Any queries on completion of the form or spreadsheet should be directed in the first instance, via telephone or e-mail, as directed below:</t>
  </si>
  <si>
    <t>It is a Welsh Government audit requirement that all cells are completed.  Please ensure that all blank cells are populated with zeros, those that are not will be assumed to be zero.</t>
  </si>
  <si>
    <t>Local Government Financial Statistics Unit,</t>
  </si>
  <si>
    <t>CP2</t>
  </si>
  <si>
    <t>E-mail:</t>
  </si>
  <si>
    <t>Telephone:</t>
  </si>
  <si>
    <t>Code</t>
  </si>
  <si>
    <t>Authority</t>
  </si>
  <si>
    <t>Information specified on this return must be submitted under section 139A of the 1988 Local Government Finance Act (as inserted by paragraph 68 of schedule 5 to the Local Government and Housing Act 1989)</t>
  </si>
  <si>
    <t>Information recorded in respect of education services should include that budgeted to be funded by specific and special government grants but exclude that budgeted to be funded by other non-grant income.  The grants themselves should be recorded in column 6.1 to 7</t>
  </si>
  <si>
    <t>GRANTS (record as negative)</t>
  </si>
  <si>
    <t>Non-FRS17</t>
  </si>
  <si>
    <t>Description</t>
  </si>
  <si>
    <t>Nursery schools</t>
  </si>
  <si>
    <t>Primary schools</t>
  </si>
  <si>
    <t>Secondary schools</t>
  </si>
  <si>
    <t>Special schools</t>
  </si>
  <si>
    <t>Middle schools</t>
  </si>
  <si>
    <t>Budget Estimates (at outturn prices)</t>
  </si>
  <si>
    <t>Grants Nursery schools</t>
  </si>
  <si>
    <t>Grants Primary schools</t>
  </si>
  <si>
    <t>Grants Secondary schools</t>
  </si>
  <si>
    <t>Grants Special schools</t>
  </si>
  <si>
    <t>Grants Middle schools</t>
  </si>
  <si>
    <t>Individual School's budget and other funding devolved to schools</t>
  </si>
  <si>
    <t>Additional learning needs</t>
  </si>
  <si>
    <t>Inter authority recoupment</t>
  </si>
  <si>
    <t>Staff</t>
  </si>
  <si>
    <t>Other Schools budget</t>
  </si>
  <si>
    <t>Capital expenditure charged to revenue account</t>
  </si>
  <si>
    <t>Schools budget</t>
  </si>
  <si>
    <t>School improvement</t>
  </si>
  <si>
    <t>Access to education (excluding transport) - schools</t>
  </si>
  <si>
    <t>Access to education (excluding transport) - non-school</t>
  </si>
  <si>
    <t>Home to school transport</t>
  </si>
  <si>
    <t>Home to college transport</t>
  </si>
  <si>
    <t>Youth service</t>
  </si>
  <si>
    <t>Strategic management - schools</t>
  </si>
  <si>
    <t>Strategic management - non-school</t>
  </si>
  <si>
    <t>Other LEA budget - schools</t>
  </si>
  <si>
    <t>Other LEA budget - non-schools</t>
  </si>
  <si>
    <t>BUDGET ESTIMATES (at outturn prices)</t>
  </si>
  <si>
    <t>Validation check</t>
  </si>
  <si>
    <t>OK</t>
  </si>
  <si>
    <t>Education (totals carried forward from RA(S52))</t>
  </si>
  <si>
    <t>Transport planning, policy and strategy</t>
  </si>
  <si>
    <t>Structural maintenance</t>
  </si>
  <si>
    <t>Capital charges relating to construction projects</t>
  </si>
  <si>
    <t>Environment, safety and routine maintenance</t>
  </si>
  <si>
    <t>Street lighting (including energy costs)</t>
  </si>
  <si>
    <t>Winter service</t>
  </si>
  <si>
    <t>Traffic management and road safety</t>
  </si>
  <si>
    <t>Parking services</t>
  </si>
  <si>
    <t>Public transport</t>
  </si>
  <si>
    <t>Airports, harbours and toll facilities</t>
  </si>
  <si>
    <t>Children's Centres/Flying Start and Early Years</t>
  </si>
  <si>
    <t>Children looked after</t>
  </si>
  <si>
    <t>Family support services</t>
  </si>
  <si>
    <t>Youth justice</t>
  </si>
  <si>
    <t>Safeguarding children and young peoples services</t>
  </si>
  <si>
    <t>Asylum seekers</t>
  </si>
  <si>
    <t>Services for young people</t>
  </si>
  <si>
    <t>Other children's and families' services</t>
  </si>
  <si>
    <t>Service strategy - adults social care</t>
  </si>
  <si>
    <t>Older people (aged 65 or over) including older mentally ill</t>
  </si>
  <si>
    <t>Adults aged under 65 with a physical disability or sensory impairment</t>
  </si>
  <si>
    <t>Adults aged under 65 with learning disabilities</t>
  </si>
  <si>
    <t>Adults aged under 65  with mental health needs</t>
  </si>
  <si>
    <t>Other adult social services</t>
  </si>
  <si>
    <t>Cultural Services</t>
  </si>
  <si>
    <t>Culture and heritage</t>
  </si>
  <si>
    <t>Library service</t>
  </si>
  <si>
    <t>Recreation and sport</t>
  </si>
  <si>
    <t>Open spaces</t>
  </si>
  <si>
    <t>Tourism</t>
  </si>
  <si>
    <t>Environmental Services</t>
  </si>
  <si>
    <t>Cemetery, cremation and mortuary services</t>
  </si>
  <si>
    <t>Coast protection</t>
  </si>
  <si>
    <t>Regulatory services - Environmental Health (including food safety and housing standards)</t>
  </si>
  <si>
    <t>Street cleansing (not chargeable to highways)</t>
  </si>
  <si>
    <t>Community safety (safety services)</t>
  </si>
  <si>
    <t>Community safety (CCTV)</t>
  </si>
  <si>
    <t>Community safety (crime reduction excluding CCTV)</t>
  </si>
  <si>
    <t>Flood defence and land drainage</t>
  </si>
  <si>
    <t>Agriculture and fisheries services</t>
  </si>
  <si>
    <t>Regulatory services - trading standards</t>
  </si>
  <si>
    <t>Waste collection</t>
  </si>
  <si>
    <t>Waste disposal</t>
  </si>
  <si>
    <t>Trade waste</t>
  </si>
  <si>
    <t>Recycling</t>
  </si>
  <si>
    <t>Waste minimisation</t>
  </si>
  <si>
    <t>Climate change costs</t>
  </si>
  <si>
    <t>Building control</t>
  </si>
  <si>
    <t>Development control</t>
  </si>
  <si>
    <t>Planning policy</t>
  </si>
  <si>
    <t>Environmental initiatives</t>
  </si>
  <si>
    <t>Economic development</t>
  </si>
  <si>
    <t>Economic research</t>
  </si>
  <si>
    <t>Business support</t>
  </si>
  <si>
    <t>Community development</t>
  </si>
  <si>
    <t>Court Services</t>
  </si>
  <si>
    <t>Coroners' court services</t>
  </si>
  <si>
    <t>Other court services</t>
  </si>
  <si>
    <t>Housing General Fund</t>
  </si>
  <si>
    <t>Housing strategy</t>
  </si>
  <si>
    <t>Enabling</t>
  </si>
  <si>
    <t>Licensing of private sector landlords</t>
  </si>
  <si>
    <t>Contributions to the HRA</t>
  </si>
  <si>
    <t>HRA related pension costs</t>
  </si>
  <si>
    <t>Housing advice</t>
  </si>
  <si>
    <t>Housing advances</t>
  </si>
  <si>
    <t>Private sector housing renewal</t>
  </si>
  <si>
    <t>Homelessness</t>
  </si>
  <si>
    <t>Housing benefits payments</t>
  </si>
  <si>
    <t>Housing benefit administration</t>
  </si>
  <si>
    <t>Other welfare services</t>
  </si>
  <si>
    <t>Supporting people</t>
  </si>
  <si>
    <t>Other council property</t>
  </si>
  <si>
    <t>Central Services to the Public</t>
  </si>
  <si>
    <t>Local tax collection</t>
  </si>
  <si>
    <t>Registration of births, deaths and marriages</t>
  </si>
  <si>
    <t>Elections</t>
  </si>
  <si>
    <t>Emergency planning</t>
  </si>
  <si>
    <t>Local land charges</t>
  </si>
  <si>
    <t>General grants, bequests and donations</t>
  </si>
  <si>
    <t>Local welfare assistance schemes</t>
  </si>
  <si>
    <t>Local policing</t>
  </si>
  <si>
    <t>Services to Victims and Witnesses of Crime</t>
  </si>
  <si>
    <t>Dealing with the public</t>
  </si>
  <si>
    <t>Criminal justice arrangements</t>
  </si>
  <si>
    <t>Road policing</t>
  </si>
  <si>
    <t>Operational Support</t>
  </si>
  <si>
    <t>Intelligence</t>
  </si>
  <si>
    <t>Investigation</t>
  </si>
  <si>
    <t>Investigative support</t>
  </si>
  <si>
    <t>National policing</t>
  </si>
  <si>
    <t>Fire and Rescue Services</t>
  </si>
  <si>
    <t>Community safety</t>
  </si>
  <si>
    <t>Fire-fighting and rescue operations</t>
  </si>
  <si>
    <t>Fire service emergency planning</t>
  </si>
  <si>
    <t>National Parks</t>
  </si>
  <si>
    <t>Conservation of the Natural Environment</t>
  </si>
  <si>
    <t>Conservation of Cultural Heritage</t>
  </si>
  <si>
    <t>Recreation Management and Transport</t>
  </si>
  <si>
    <t>Promoting understanding</t>
  </si>
  <si>
    <t>Rangers, Estates and Volunteers</t>
  </si>
  <si>
    <t>Forward planning and communities</t>
  </si>
  <si>
    <t>Specialist Ring-fenced Accounts</t>
  </si>
  <si>
    <t>Other services including adjustment to capital charges in respect of recharged administration and support (Counties, Police, Fire and National Parks)</t>
  </si>
  <si>
    <t>Corporate management</t>
  </si>
  <si>
    <t>Democratic representation and management</t>
  </si>
  <si>
    <t>Non Distributable Costs - Costs of unused shares of IT facilities &amp; other assets</t>
  </si>
  <si>
    <t>Unallocated contingencies</t>
  </si>
  <si>
    <t>Other Operating Income and Expenditure</t>
  </si>
  <si>
    <t>Community council precepts</t>
  </si>
  <si>
    <t>Payment to or to be received by combined fire authority*</t>
  </si>
  <si>
    <t>Payment to or to be received by national park authority*</t>
  </si>
  <si>
    <t>Levies to the Environment Agency in respect of Local Flood Defence Committees</t>
  </si>
  <si>
    <t>Levies to the Internal Drainage Boards</t>
  </si>
  <si>
    <t>Levies to the Environment Agency acting as an Internal Drainage Board</t>
  </si>
  <si>
    <t>Levies to national police services</t>
  </si>
  <si>
    <t>Other levies</t>
  </si>
  <si>
    <t>(Non-significant) surpluses/deficits on internal trading accounts not disaggregated to services</t>
  </si>
  <si>
    <t>Other adjustments including administrative cost of late rating adjustments etc.</t>
  </si>
  <si>
    <t>Bad debt 'provision'</t>
  </si>
  <si>
    <t>Provision for repayment of principal (before application of the commutation adjustment)</t>
  </si>
  <si>
    <t>Commutation adjustment (enter as a negative any adjustment which reduces MRP and vice versa)</t>
  </si>
  <si>
    <t>External interest payments</t>
  </si>
  <si>
    <t>Premia and discounts on debt rescheduling</t>
  </si>
  <si>
    <t xml:space="preserve">HRA 'item 8' interest payments/receipts </t>
  </si>
  <si>
    <t>Capital financing element within Private Finance Initiative (PFI) schemes</t>
  </si>
  <si>
    <t>Leasing payments (excluding any capital financing element within PFI schemes)</t>
  </si>
  <si>
    <t>Capital expenditure charged to revenue account (CERA)</t>
  </si>
  <si>
    <t>TOTAL REVENUE EXPENDITURE</t>
  </si>
  <si>
    <t>External interest receipts on non-HRA balances</t>
  </si>
  <si>
    <t>External interest receipts on HRA balances</t>
  </si>
  <si>
    <t>Appropriations to/from financial instruments adjustment account</t>
  </si>
  <si>
    <t>Appropriations to/from unequal pay back pay account</t>
  </si>
  <si>
    <t>less specific and special grants</t>
  </si>
  <si>
    <t>Adjustments (including amending reports)</t>
  </si>
  <si>
    <t>Appropriations to/from financial reserves</t>
  </si>
  <si>
    <t>Council Tax Reduction Scheme payable (input as positive)</t>
  </si>
  <si>
    <t>THE BUDGET REQUIREMENT</t>
  </si>
  <si>
    <t>Discretionary non-domestic rate relief to be paid for by the council fund</t>
  </si>
  <si>
    <t>THE BUDGET REQUIREMENT PLUS DISCRETIONARY NON-DOMESTIC RATE RELIEF</t>
  </si>
  <si>
    <t>less police grant allocation under principal formula</t>
  </si>
  <si>
    <t>less revenue support grant</t>
  </si>
  <si>
    <t>less redistributed non-domestic rates income</t>
  </si>
  <si>
    <t>THE AGGREGATE OF COUNCIL TAX PRECEPTS</t>
  </si>
  <si>
    <t>Less Council Tax Reduction Scheme payable (input as negative)</t>
  </si>
  <si>
    <t>THE TOTAL AMOUNT TO BE RAISED FROM COUNCIL TAX PAYERS</t>
  </si>
  <si>
    <t>Net Current Expenditure</t>
  </si>
  <si>
    <t>N.C.E Inc. Notional Capital Charges and RECS</t>
  </si>
  <si>
    <t>MEMORANDUM ITEMS BOX C</t>
  </si>
  <si>
    <t>Education services</t>
  </si>
  <si>
    <t>Highways, roads and transport services</t>
  </si>
  <si>
    <t>Social services</t>
  </si>
  <si>
    <t>Housing services (non-housing revenue account (HRA))</t>
  </si>
  <si>
    <t>Cultural, environmental and planning services</t>
  </si>
  <si>
    <t>Police services</t>
  </si>
  <si>
    <t>Fire services</t>
  </si>
  <si>
    <t>National parks services</t>
  </si>
  <si>
    <t>Central services</t>
  </si>
  <si>
    <t>Undefined services</t>
  </si>
  <si>
    <t>Record as negative</t>
  </si>
  <si>
    <t>PLEASE NOTE "OTHER" LINES - 198, 298 ETC ARE NOW AUTOMATICALLY POPULATED FROM THE SPECIFICATION LIST AT THE BOTTOM OF THE PAGE</t>
  </si>
  <si>
    <t>Current grants</t>
  </si>
  <si>
    <t>Capital financing grants and capital element of PFI</t>
  </si>
  <si>
    <t>Families first: spent on education</t>
  </si>
  <si>
    <t>Post-16 provision in schools</t>
  </si>
  <si>
    <t>European community grants for education</t>
  </si>
  <si>
    <t>Flying start (education)</t>
  </si>
  <si>
    <t>Adult Community Learning (formerly Community learning)</t>
  </si>
  <si>
    <t>Big lottery fund</t>
  </si>
  <si>
    <t>School uniform grant</t>
  </si>
  <si>
    <t>NOVUS grant</t>
  </si>
  <si>
    <t>EEC milk grant</t>
  </si>
  <si>
    <t>Language and play</t>
  </si>
  <si>
    <t>Pupil deprivation grant</t>
  </si>
  <si>
    <t>Communities First (education)</t>
  </si>
  <si>
    <t>Education Improvement Grant for Schools</t>
  </si>
  <si>
    <t>Other education (including emergency financial assistance) (specify in list below line 999)</t>
  </si>
  <si>
    <t>Total Education</t>
  </si>
  <si>
    <t>Concessionary fares re-imbursement grant</t>
  </si>
  <si>
    <t>Bus Services Support Grant</t>
  </si>
  <si>
    <t>Bus Revenue Support</t>
  </si>
  <si>
    <t>Local Transport Fund (formerly Local Transport Grant)</t>
  </si>
  <si>
    <t xml:space="preserve">Youth Concessionary Fares Scheme </t>
  </si>
  <si>
    <t>Road Safety Grant</t>
  </si>
  <si>
    <t>Other road and transport (specify on last page)</t>
  </si>
  <si>
    <t>Total Roads and Transport</t>
  </si>
  <si>
    <t>Social Services</t>
  </si>
  <si>
    <t>Families First: spent on social services</t>
  </si>
  <si>
    <t>Supporting people (social services)</t>
  </si>
  <si>
    <t>Youth justice board</t>
  </si>
  <si>
    <t>Community purposes (social services)</t>
  </si>
  <si>
    <t>Communities First (social services)</t>
  </si>
  <si>
    <t>Substance Mis-use Action Fund</t>
  </si>
  <si>
    <t>Domestic Abuse Service Grant - DAC &amp; IDVA</t>
  </si>
  <si>
    <t>Youth Crime Prevention Fund</t>
  </si>
  <si>
    <t>Delivering Transformation</t>
  </si>
  <si>
    <t>Out of School Childcare</t>
  </si>
  <si>
    <t>Other social services (including emergency financial assistance) (specify in list below line 999)</t>
  </si>
  <si>
    <t>Housing</t>
  </si>
  <si>
    <t>Housing benefit administration grant</t>
  </si>
  <si>
    <t>Community purposes (housing)</t>
  </si>
  <si>
    <t>Mandatory rent allowances</t>
  </si>
  <si>
    <t>Rent rebates granted to HRA tenants</t>
  </si>
  <si>
    <t>Other housing (including Emergency Financial Assistance) (specify in list below line 999)</t>
  </si>
  <si>
    <t>Total Housing</t>
  </si>
  <si>
    <t>Police and Home Office</t>
  </si>
  <si>
    <t>Dedicated security posts (police only)</t>
  </si>
  <si>
    <t>National police coordination centre (police only)</t>
  </si>
  <si>
    <t>Police community support officers grant from the Welsh Government (police only)</t>
  </si>
  <si>
    <t>Police innovation fund (police only)</t>
  </si>
  <si>
    <t>Other Home Office, Department for Constitutional Affairs and Unified Courts Administration (specify on last page)</t>
  </si>
  <si>
    <t>Total Home Office, Department for Constitutional Affairs and Unified Courts Administration</t>
  </si>
  <si>
    <t>National Parks' grant (national park authorities only)</t>
  </si>
  <si>
    <t>Other Local Services</t>
  </si>
  <si>
    <t xml:space="preserve">Families First/Cymorth: other local services </t>
  </si>
  <si>
    <t>Culture and Heritage (including CyMAL Innovation and Development Grants)</t>
  </si>
  <si>
    <t>Countryside council for Wales</t>
  </si>
  <si>
    <t>Community purposes (other)</t>
  </si>
  <si>
    <t xml:space="preserve">Community cohesion fund </t>
  </si>
  <si>
    <t>Community fire safety (fire authorities only)</t>
  </si>
  <si>
    <t>Lead Local Flood Authorities (LLFA) Grant</t>
  </si>
  <si>
    <t>Flood and Coastal Erosion Risk Management</t>
  </si>
  <si>
    <t>Land Reclaimation S16</t>
  </si>
  <si>
    <t>Town Centre Partnerships (now includes tidy towns grant)</t>
  </si>
  <si>
    <t>Youth Work Strategy Support Grant</t>
  </si>
  <si>
    <t>Other (including emergency financial assistance) (specify in list below line 999)</t>
  </si>
  <si>
    <t>Total Other Local Services</t>
  </si>
  <si>
    <t>Validations</t>
  </si>
  <si>
    <t>If there appears to be a variance, please enter details of this under the Notes sections</t>
  </si>
  <si>
    <t>Tolerance</t>
  </si>
  <si>
    <t>Level</t>
  </si>
  <si>
    <t>Non Distributed Domestic Rates</t>
  </si>
  <si>
    <t>Transport</t>
  </si>
  <si>
    <t>Notes</t>
  </si>
  <si>
    <t>Unallocated Contingencies / Total Service Expenditure</t>
  </si>
  <si>
    <t>Other Services / Total Service Expenditure</t>
  </si>
  <si>
    <t>Non Distributable Costs / Total Service Expenditure</t>
  </si>
  <si>
    <t>tblTranslate</t>
  </si>
  <si>
    <t>Select</t>
  </si>
  <si>
    <t>English</t>
  </si>
  <si>
    <t>Welsh</t>
  </si>
  <si>
    <t>Capital outturn</t>
  </si>
  <si>
    <t xml:space="preserve"> (lines 198, 298, 398, 498, 598 &amp; 698)</t>
  </si>
  <si>
    <t>please select your authority on Front Page</t>
  </si>
  <si>
    <t xml:space="preserve"> (lines 10 to 14)</t>
  </si>
  <si>
    <t>If necessary, please amend the name and telephone number of our contact in case of queries:-</t>
  </si>
  <si>
    <t>Ysgolion canol</t>
  </si>
  <si>
    <t xml:space="preserve"> (lines 16 to 23)</t>
  </si>
  <si>
    <t>Ysgolion arbennig</t>
  </si>
  <si>
    <t xml:space="preserve"> (lines 25 to 31)</t>
  </si>
  <si>
    <t>Ysgolion cynradd</t>
  </si>
  <si>
    <t xml:space="preserve"> (lines 33 and 34)</t>
  </si>
  <si>
    <t>The information on this form must be submitted to the Welsh Government under section 14 of the Local Government Act 2003.</t>
  </si>
  <si>
    <t>Ysgolion meithrin</t>
  </si>
  <si>
    <t xml:space="preserve"> (lines 24+32+35)</t>
  </si>
  <si>
    <t>Ysgolion uwchradd</t>
  </si>
  <si>
    <t xml:space="preserve"> (lines 37 to 39)</t>
  </si>
  <si>
    <t>Cynllunio, polisi a strategaeth trafnidiaeth</t>
  </si>
  <si>
    <t xml:space="preserve"> (lines 41 to 43)</t>
  </si>
  <si>
    <t>Any queries on completion of the form or spreadsheet should be directed to Frank Kelly or Anthony Newby, via telephone or e-mail, as directed below.</t>
  </si>
  <si>
    <t>Gwasanaethau canolog</t>
  </si>
  <si>
    <t xml:space="preserve"> (lines 46 and 47)</t>
  </si>
  <si>
    <t>Teuluoedd yn Gyntaf/Cymorth: gwasanaethau lleol eraill</t>
  </si>
  <si>
    <t xml:space="preserve"> (lines 49 to 59)</t>
  </si>
  <si>
    <t>Local Government Financial Statistics,</t>
  </si>
  <si>
    <t>Highways and transport services</t>
  </si>
  <si>
    <t>Gwasanaethau priffyrdd a thrafnidiaeth</t>
  </si>
  <si>
    <t xml:space="preserve"> (lines 61 to 63)</t>
  </si>
  <si>
    <t>Other central services</t>
  </si>
  <si>
    <t>Gwasanaethau canolog eraill</t>
  </si>
  <si>
    <t xml:space="preserve"> (lines 6+7+15+36+40+44+48+60+65)</t>
  </si>
  <si>
    <t>Gwasanaethau parciau cenedlaethol</t>
  </si>
  <si>
    <t xml:space="preserve"> (line 6)</t>
  </si>
  <si>
    <t>Trafnidiaeth cynllunio, polisi a strategaeth</t>
  </si>
  <si>
    <t xml:space="preserve"> (line 7)</t>
  </si>
  <si>
    <t xml:space="preserve"> (line 15)</t>
  </si>
  <si>
    <t xml:space="preserve"> (line 40)</t>
  </si>
  <si>
    <t>Disgrifiad</t>
  </si>
  <si>
    <t xml:space="preserve"> (line 44)</t>
  </si>
  <si>
    <t xml:space="preserve"> (line 48)</t>
  </si>
  <si>
    <t>Grantiau ysgolion meithrin</t>
  </si>
  <si>
    <t xml:space="preserve"> (line 60)</t>
  </si>
  <si>
    <t>Please select your authority on FrontPage</t>
  </si>
  <si>
    <t>Grantiau ysgolion cynradd</t>
  </si>
  <si>
    <t xml:space="preserve"> (line 61)</t>
  </si>
  <si>
    <t>COR1-2:       Capital outturn 1 and 2</t>
  </si>
  <si>
    <t>Grantiau ysgolion uwchradd</t>
  </si>
  <si>
    <t xml:space="preserve"> (line 62)</t>
  </si>
  <si>
    <t>Pre-primary education</t>
  </si>
  <si>
    <t>Grantiau ysgolion arbennig</t>
  </si>
  <si>
    <t xml:space="preserve"> (line 63)</t>
  </si>
  <si>
    <t>Primary education</t>
  </si>
  <si>
    <t>Grantiau ysgolion canol</t>
  </si>
  <si>
    <t xml:space="preserve"> (lines 1 to 11)</t>
  </si>
  <si>
    <t>Secondary education</t>
  </si>
  <si>
    <t xml:space="preserve"> (cyfanswm column 4, lines 1 to 11)</t>
  </si>
  <si>
    <t>Special education</t>
  </si>
  <si>
    <t xml:space="preserve"> (cyfanswm lines 12 to 14, column 3)</t>
  </si>
  <si>
    <t xml:space="preserve"> (COR 1-2, column 9)</t>
  </si>
  <si>
    <t>Other education services and continuing education</t>
  </si>
  <si>
    <t>GRANTIAU (Cofnodwch yn negyddol)</t>
  </si>
  <si>
    <t xml:space="preserve"> (COR 1-2, column 13)</t>
  </si>
  <si>
    <t xml:space="preserve"> (COR4, line 15, column 3)</t>
  </si>
  <si>
    <t>Ceiswyr lloches</t>
  </si>
  <si>
    <t xml:space="preserve"> (lines 50 to 52)</t>
  </si>
  <si>
    <t>New construction/improvement of roads</t>
  </si>
  <si>
    <t xml:space="preserve"> (Lines 30.1 and 30.2)</t>
  </si>
  <si>
    <t>Structural maintenance - principal roads</t>
  </si>
  <si>
    <t xml:space="preserve"> (Lines 31.1 and 31.2)</t>
  </si>
  <si>
    <t>Structural maintenance - other LA roads</t>
  </si>
  <si>
    <t>Gwasanaethau amgylcheddol</t>
  </si>
  <si>
    <t xml:space="preserve"> (line 30 plus line 31)</t>
  </si>
  <si>
    <t>Expenditure on bridges</t>
  </si>
  <si>
    <t>Gwasanaethau llys</t>
  </si>
  <si>
    <t xml:space="preserve"> (line 34 less line 35)</t>
  </si>
  <si>
    <t>Road safety</t>
  </si>
  <si>
    <t xml:space="preserve"> (line 33 plus line 36)</t>
  </si>
  <si>
    <t>Street lighting</t>
  </si>
  <si>
    <t>Gwasanaethau canolog i'r cyhoedd</t>
  </si>
  <si>
    <t xml:space="preserve"> (COR1-2, line 24, column 13)</t>
  </si>
  <si>
    <t xml:space="preserve"> (COR1-2, line 66 minus line 24, column 13)</t>
  </si>
  <si>
    <t>parciau cenedlaethol</t>
  </si>
  <si>
    <t xml:space="preserve"> (lines 20 and 21)</t>
  </si>
  <si>
    <t>Parking of vehicles (including car parks)</t>
  </si>
  <si>
    <t xml:space="preserve"> (row 2, col. 2)</t>
  </si>
  <si>
    <t>Public passenger transport - bus</t>
  </si>
  <si>
    <t xml:space="preserve"> (line 11 / line 10.5 x 100)</t>
  </si>
  <si>
    <t>Public passenger transport - rail, underground and other</t>
  </si>
  <si>
    <t xml:space="preserve"> (lines 8 to 14)</t>
  </si>
  <si>
    <t>Tolled road bridges, tunnels and ferries and public transport companies</t>
  </si>
  <si>
    <t xml:space="preserve"> (line 4 / line 3 x 100)</t>
  </si>
  <si>
    <t>Local authority ports and piers</t>
  </si>
  <si>
    <t xml:space="preserve"> (row 6, cols. 1 and 2)</t>
  </si>
  <si>
    <t>Airports</t>
  </si>
  <si>
    <t xml:space="preserve"> (row 3, col. 1)</t>
  </si>
  <si>
    <t xml:space="preserve"> (row 3, col. 2)</t>
  </si>
  <si>
    <t>Acquisition / sale of land for housing revenue account (HRA)</t>
  </si>
  <si>
    <t xml:space="preserve"> (line 1+line 2):</t>
  </si>
  <si>
    <t>New building of HRA dwellings</t>
  </si>
  <si>
    <t xml:space="preserve"> (row 4, col. 1)</t>
  </si>
  <si>
    <t>Purchase / sale of HRA dwellings</t>
  </si>
  <si>
    <t xml:space="preserve"> (row 4, col. 2)</t>
  </si>
  <si>
    <t>Premature full repayment of principal on mortgages / loans provided for council house purchase</t>
  </si>
  <si>
    <t xml:space="preserve"> (row 7)</t>
  </si>
  <si>
    <t>Mortgages / loans provided for council house purchase</t>
  </si>
  <si>
    <t xml:space="preserve"> (row 1, col. 1)</t>
  </si>
  <si>
    <t>Improvements and repairs to HRA PRCs</t>
  </si>
  <si>
    <t xml:space="preserve"> (lines 8.1 to 8.7)</t>
  </si>
  <si>
    <t>Improvements and repairs to other HRA dwellings</t>
  </si>
  <si>
    <t xml:space="preserve"> (lines 1.1 to 5)</t>
  </si>
  <si>
    <t>Low cost home ownership (HRA)</t>
  </si>
  <si>
    <t>Other HRA</t>
  </si>
  <si>
    <t>Gwasanaethau addysg</t>
  </si>
  <si>
    <t>Environmental work in renewal areas</t>
  </si>
  <si>
    <t>Group repair</t>
  </si>
  <si>
    <t>Slum clearance</t>
  </si>
  <si>
    <t>Low cost home ownership (non-HRA)</t>
  </si>
  <si>
    <t>Other council fund housing</t>
  </si>
  <si>
    <t>Renovation grants</t>
  </si>
  <si>
    <t>Other grants</t>
  </si>
  <si>
    <t>Gwasanaethau Lleol Eraill</t>
  </si>
  <si>
    <t>Lending to registered social landlords</t>
  </si>
  <si>
    <t>Lending to other borrowers</t>
  </si>
  <si>
    <t>Cronfeydd hapddigwyddiadau heb eu dyrannu / Cyfanswm gwariant ar wasanaethau</t>
  </si>
  <si>
    <t>Library services</t>
  </si>
  <si>
    <t>Gwasanaethau Eraill / Cyfanswm gwariant ar wasanaethau</t>
  </si>
  <si>
    <t>Museums and galleries</t>
  </si>
  <si>
    <t>Costau nad oes modd eu dosbarthu / Cyfanswm gwariant ar wasanaethau</t>
  </si>
  <si>
    <t>Arts activities and facilities (including theatres)</t>
  </si>
  <si>
    <t>Land drainage and flood prevention</t>
  </si>
  <si>
    <t>budget requirement</t>
  </si>
  <si>
    <t>Gofyniad cyllidebol</t>
  </si>
  <si>
    <t>Expenditure and income</t>
  </si>
  <si>
    <t>Gwariant ac incwm</t>
  </si>
  <si>
    <t>Other agriculture and fisheries</t>
  </si>
  <si>
    <t>Revenue support grant</t>
  </si>
  <si>
    <t>Grant cynnal refeniw</t>
  </si>
  <si>
    <t>calculated</t>
  </si>
  <si>
    <t>cyfrifo</t>
  </si>
  <si>
    <t>Sports facilities</t>
  </si>
  <si>
    <t>excluding community council precepts</t>
  </si>
  <si>
    <t>heb gynnwys praeseptau'r cynghorau cymuned</t>
  </si>
  <si>
    <t>Sports development and children's play</t>
  </si>
  <si>
    <t>including community council precepts</t>
  </si>
  <si>
    <t>gan gynnwys praeseptau cynghorau cymuned</t>
  </si>
  <si>
    <t>Amount to be collected from the council tax</t>
  </si>
  <si>
    <t>Swm i'w casglu o'r dreth gyngor</t>
  </si>
  <si>
    <t>Derelict land reclamation (grant aided)</t>
  </si>
  <si>
    <t>Re-distributed non-domestic rates</t>
  </si>
  <si>
    <t>Ail-ddosbarthu trethi annomestig</t>
  </si>
  <si>
    <t>Parks and open spaces</t>
  </si>
  <si>
    <t>Key for cells in column G:</t>
  </si>
  <si>
    <t>Allweddol ar gyfer celloedd yng ngholofn G:</t>
  </si>
  <si>
    <t>input</t>
  </si>
  <si>
    <t>mewnbwn</t>
  </si>
  <si>
    <t>locked</t>
  </si>
  <si>
    <t>cloi</t>
  </si>
  <si>
    <t>Signature of Chief Financial Officer:</t>
  </si>
  <si>
    <t>Llofnod Y Prif Swyddog Cyllid:</t>
  </si>
  <si>
    <t>Taxbase (Band D equivalent)</t>
  </si>
  <si>
    <t>Sylfaen drethi (band d cyfatebol)</t>
  </si>
  <si>
    <t>please read notes for guidance before completing the form</t>
  </si>
  <si>
    <t>darllenwch nodiadau cyfarwyddyd cyn llenwi'r ffurflen</t>
  </si>
  <si>
    <t>blank</t>
  </si>
  <si>
    <t>blanc</t>
  </si>
  <si>
    <t>General administration</t>
  </si>
  <si>
    <t>Budget Requirement Return</t>
  </si>
  <si>
    <t>Planning and development (including Gypsy sites)</t>
  </si>
  <si>
    <t>The information on this form must be submitted under section 64 of the Local Government Finance Act 1992, as amended.</t>
  </si>
  <si>
    <t>This form must be returned within 7 days of calculating your Budget Requirement.</t>
  </si>
  <si>
    <t>Police grant allocation under principal formula (including floor funding)</t>
  </si>
  <si>
    <t>Regulatory services (Environmental health)</t>
  </si>
  <si>
    <t>Sum of lines 2, 3 and 4</t>
  </si>
  <si>
    <t>Regulatory services (Trading Standards)</t>
  </si>
  <si>
    <t>Council tax base for area (band D equivalent)</t>
  </si>
  <si>
    <t>Miscellaneous</t>
  </si>
  <si>
    <t>Council tax calculated under s44 (line 6 ÷ line 7)</t>
  </si>
  <si>
    <t>Industrial and commercial</t>
  </si>
  <si>
    <t>Precepts</t>
  </si>
  <si>
    <t>Other trading services</t>
  </si>
  <si>
    <t>(Amounts of precepts issued to billing authorities in accordance with section 40(2)b of the Local Government Finance Act 1992)</t>
  </si>
  <si>
    <t>Name of billing authority</t>
  </si>
  <si>
    <t>Fire and rescue service</t>
  </si>
  <si>
    <t>Total of lines 11 to 17 (to agree with lines 7 and 6 above)</t>
  </si>
  <si>
    <t>Police service</t>
  </si>
  <si>
    <t>Precept</t>
  </si>
  <si>
    <t>Coroners' courts</t>
  </si>
  <si>
    <t>taxbase</t>
  </si>
  <si>
    <t>E-bost (rhowch Amh os nad yw ar gael):</t>
  </si>
  <si>
    <t>Uned Ystadegau Ariannol Llywodraeth Leol,</t>
  </si>
  <si>
    <t>Figures in blue are calculated, the cells are protected.</t>
  </si>
  <si>
    <t>Enw:</t>
  </si>
  <si>
    <t>Acquisition of land and existing buildings</t>
  </si>
  <si>
    <t>Rhif ac estyniad:</t>
  </si>
  <si>
    <t>New construction, conversion and renovation</t>
  </si>
  <si>
    <t>Vehicles</t>
  </si>
  <si>
    <t>Comments</t>
  </si>
  <si>
    <t>Sylwadau</t>
  </si>
  <si>
    <t>Plant machinery and equipment</t>
  </si>
  <si>
    <t>Click the link below for notes for guidance for individual forms (Web access required)</t>
  </si>
  <si>
    <t>Cliciwch ar y ddolen isod i gael canllawiau ar gyfer y ffurflenni unigol (mae angen mynediad at y we)</t>
  </si>
  <si>
    <t>Hyperddolen canllawiau</t>
  </si>
  <si>
    <t>Capital grants</t>
  </si>
  <si>
    <t>Mae'n un o ofynion archwiliadau Llywodraeth Cymru fod pob cell yn cael ei llenwi. Gwnewch yn siŵr fod sero ym mhob cell wag. Cymerir yn ganiataol mai sero yw gwerth pob cell sydd heb ei llenwi.</t>
  </si>
  <si>
    <t>Capital advances</t>
  </si>
  <si>
    <t>Llywodraeth Cymru,</t>
  </si>
  <si>
    <t>Intangible fixed assets</t>
  </si>
  <si>
    <t>Parc Cathays,</t>
  </si>
  <si>
    <t>CAERDYDD</t>
  </si>
  <si>
    <t>Sale of fixed assets</t>
  </si>
  <si>
    <t>CF10 3NQ</t>
  </si>
  <si>
    <t>Repayments of capital advances and grants</t>
  </si>
  <si>
    <t>Awdurdod</t>
  </si>
  <si>
    <t>collection, analysis and aggregation of records and data required;</t>
  </si>
  <si>
    <t>casglu, dadansoddi a chyfuno'r cofnodion a'r data gofynnol</t>
  </si>
  <si>
    <t>completing, checking, amending and approving the form.</t>
  </si>
  <si>
    <t>cwblhau, gwirio, diwygio a chymeradwyo'r ffurflen.</t>
  </si>
  <si>
    <t>Capital expenditure and receipts</t>
  </si>
  <si>
    <t>Dilysu</t>
  </si>
  <si>
    <t>Expenditure</t>
  </si>
  <si>
    <t>Dogfennaeth</t>
  </si>
  <si>
    <t>Receipts</t>
  </si>
  <si>
    <t>Dylech gynnwys yr amser a dreuliwyd ar weithgarwch i baratoi ac anfon y ffurflen hon yn unig, megis:</t>
  </si>
  <si>
    <t>Memo</t>
  </si>
  <si>
    <t>Dyluniad y ffurflen</t>
  </si>
  <si>
    <t>Goddefiant</t>
  </si>
  <si>
    <t>Please feel free to add any comments</t>
  </si>
  <si>
    <t>Mae croeso i chi ychwanegu unrhyw sylwadau</t>
  </si>
  <si>
    <t>COR 4:         Capital outturn 4</t>
  </si>
  <si>
    <t xml:space="preserve">The Welsh Government are monitoring the burden of completing this data collection form. </t>
  </si>
  <si>
    <t xml:space="preserve">Mae Llywodraeth Cymru yn monitro'r baich o lenwi'r ffurflen casglu data hon. </t>
  </si>
  <si>
    <t>Financing of capital expenditure and capital account summary, 2014-15</t>
  </si>
  <si>
    <t>Nifer yr oriau</t>
  </si>
  <si>
    <t>Service block (COR 1-2 corresponding references)</t>
  </si>
  <si>
    <t xml:space="preserve">Nodwch yr amser a gymerwyd gennych chi (ac unrhyw gydweithwyr) i baratoi ac anfon y ffurflen. </t>
  </si>
  <si>
    <t>Please Comment</t>
  </si>
  <si>
    <t>Rhowch sylw</t>
  </si>
  <si>
    <t>We are continually striving to improve the form to make it easier to complete, whilst still ensuring data integrity and consistency across all authorities. If you have any comments or suggestions that may be useful,  please note them below:</t>
  </si>
  <si>
    <t xml:space="preserve">Rydym bob amser yn ceisio gwella'r ffurflen i'w gwneud yn haws i'w llenwi, gan barhau i sicrhau cywirdeb data a chysondeb ar gyfer yr holl awdurdodau. Os oes gennych unrhyw sylwadau neu awgrymiadau a allai fod yn ddefnyddiol, nodwch nhw isod: </t>
  </si>
  <si>
    <t>Sylwadau cyffredinol</t>
  </si>
  <si>
    <t>Housing (line 36)</t>
  </si>
  <si>
    <t>Y Baich o Ymateb i'r Arolwg</t>
  </si>
  <si>
    <t>For information</t>
  </si>
  <si>
    <t>Er gwybodaeth</t>
  </si>
  <si>
    <t>select your authority</t>
  </si>
  <si>
    <t>Dewiswch eich awdurdod</t>
  </si>
  <si>
    <t>E-bost (nodwch N/A os nad oes ar gael):</t>
  </si>
  <si>
    <t>E-bost:</t>
  </si>
  <si>
    <t>Large Scale Voluntary Transfer (LSVT) levy</t>
  </si>
  <si>
    <t>Ffôn:</t>
  </si>
  <si>
    <t>For Welsh Government Administration only</t>
  </si>
  <si>
    <t>Am gweinyddu Llywodraeth Cymru yn unig</t>
  </si>
  <si>
    <t>Certification of Chief Financial Officer</t>
  </si>
  <si>
    <t>Ardystuad Y Prif Swyddog Cyllid</t>
  </si>
  <si>
    <t>Acquisition of share or loan capital</t>
  </si>
  <si>
    <t>Date:</t>
  </si>
  <si>
    <t>Dyddiad:</t>
  </si>
  <si>
    <t>Expenditure by section 16(2) direction</t>
  </si>
  <si>
    <t>Please comment</t>
  </si>
  <si>
    <t>Rhowch sylwadau</t>
  </si>
  <si>
    <t>Cod</t>
  </si>
  <si>
    <t>Disposal of share or loan capital</t>
  </si>
  <si>
    <t>Year</t>
  </si>
  <si>
    <t>Blwyddyn</t>
  </si>
  <si>
    <t>Dylech gyfeirio unrhyw ymholiadau ynghylch sut i gwblhau'r ffurflen, yn y lle cyntaf, drwy ffon neu e-bost, gan ddilyn y cyfarwyddyd isod:</t>
  </si>
  <si>
    <t>Validation checks  -  please insert comments where requested</t>
  </si>
  <si>
    <t>Gwiriadau dilysu - ychwanegwch sylwadau lle gofynnir am hynny</t>
  </si>
  <si>
    <t>nifer</t>
  </si>
  <si>
    <t>COR 4: Capital outturn 4</t>
  </si>
  <si>
    <t>Total transport</t>
  </si>
  <si>
    <t>Cyfanswm trafnidiaeth (llinellau 8 i 14)</t>
  </si>
  <si>
    <t>transport companies</t>
  </si>
  <si>
    <t>cwmniau trafnidiaeth gyhoeddus</t>
  </si>
  <si>
    <t>Other adjustments</t>
  </si>
  <si>
    <t>Addasiadau eraill</t>
  </si>
  <si>
    <t>Adjustment for contributions to (col 1b) / from (col 6b) school reserves (see note)</t>
  </si>
  <si>
    <t>Addasiadau ar gyfer cyfraniadau i 1(b) / o (6b) gronfeydd wrth gefn ysgolion</t>
  </si>
  <si>
    <t>In year Council Tax adjustments</t>
  </si>
  <si>
    <t>Addasiadau'r Dreth Gyngor yn ystod y flwyddyn</t>
  </si>
  <si>
    <t>Other continuing education</t>
  </si>
  <si>
    <t xml:space="preserve">Addysg barhaus arall </t>
  </si>
  <si>
    <t>Lleihau gwastraff</t>
  </si>
  <si>
    <t>Museums and art galleries</t>
  </si>
  <si>
    <t>Amgueddfeydd ac orielau celf</t>
  </si>
  <si>
    <t>Other services to adults aged under 65 with a physical disability or sensory impairment</t>
  </si>
  <si>
    <t>Gwasanaethau eraill i oedolion o dan 65 oed sydd ag anabledd corfforol neu nam ar eu synhwyrau</t>
  </si>
  <si>
    <t>Other services to adults aged under 65 with learning disabilities</t>
  </si>
  <si>
    <t>Gwasanaethau eraill i oedolion o dan 65 oed sydd ag anableddau dysgu</t>
  </si>
  <si>
    <t>Additional learning needs - middle</t>
  </si>
  <si>
    <t>Anghenion dysgu ychwanegol - Ysgolion canol</t>
  </si>
  <si>
    <t>Levies paid to the Internal Drainage Boards</t>
  </si>
  <si>
    <t>Ardollau a dalwyd i Fyrddau Draenio Mewnol</t>
  </si>
  <si>
    <t>Levies paid to the Environment Agency in respect of</t>
  </si>
  <si>
    <t>Ardollau a dalwyd i Asiantaeh yr Amgylchedd mewn perthynas â</t>
  </si>
  <si>
    <t>Levies paid to the Environment Agency acting as an</t>
  </si>
  <si>
    <t xml:space="preserve">Ardollau a dalwyd i Asiantaeth yr Amgylchedd yn gweithredu fel </t>
  </si>
  <si>
    <t>Non distributed costs</t>
  </si>
  <si>
    <t>Costau heb eu dosbarthu</t>
  </si>
  <si>
    <t>adjustment account</t>
  </si>
  <si>
    <t>cyfrif addasiad</t>
  </si>
  <si>
    <t>Blaensymiau tai</t>
  </si>
  <si>
    <t>Capital financing element within Private Finance</t>
  </si>
  <si>
    <t>Elfen cyllido cyfalaf o fewn Cyllid Preifat</t>
  </si>
  <si>
    <t>Council tax benefit, administration and local tax collection:</t>
  </si>
  <si>
    <t>Budd-dâl y dreth gyngor, gweinyddu a chasglu'r dreth leol:</t>
  </si>
  <si>
    <t>Substance abuse (addictions)</t>
  </si>
  <si>
    <t>Camddefnyddio sylweddau (dibyniaeth)</t>
  </si>
  <si>
    <t>Casglu'r dreth leol</t>
  </si>
  <si>
    <t>Gwaredu gwastraff</t>
  </si>
  <si>
    <t>Rangers, estates and volunteers</t>
  </si>
  <si>
    <t>Ceidwaid, ystadau a gwirfoddolwyr</t>
  </si>
  <si>
    <t>Asylum seekers - children and families:</t>
  </si>
  <si>
    <t>Ceiswyr lloches - plant a theuluoedd:</t>
  </si>
  <si>
    <t>Unaccompanied children (excluding children looked after)</t>
  </si>
  <si>
    <t>Plant ar eu pen eu hunain (ac eithrio plant sy'n derbyn gofal)</t>
  </si>
  <si>
    <t>Families</t>
  </si>
  <si>
    <t>Teuluoedd</t>
  </si>
  <si>
    <t>Asylum seekers - lone adults and NRPF</t>
  </si>
  <si>
    <t>Ceiswyr lloches - unig oedolion a dim cefnogaeth o gronfeydd cyhoeddus</t>
  </si>
  <si>
    <t>Hamdden a chwaraeon</t>
  </si>
  <si>
    <t>reserves (excluding schools)</t>
  </si>
  <si>
    <t>cronfeydd wrth gefn (ac eithrio ysgolion)</t>
  </si>
  <si>
    <t>Registration of electors and conducting elections</t>
  </si>
  <si>
    <t>Cofrestru etholwyr a chynnal etholiadau</t>
  </si>
  <si>
    <t>Public transport co-ordination</t>
  </si>
  <si>
    <t>Cydgysylltu trafnidiaeth gyhoeddus</t>
  </si>
  <si>
    <t>Totals</t>
  </si>
  <si>
    <t>Cyfansymiau</t>
  </si>
  <si>
    <t>Aggregate of council tax precepts (lines 100 to 104)</t>
  </si>
  <si>
    <t>Swm cyfunol praeseptau'r dreth gyngor  (llinell 100 i 104)</t>
  </si>
  <si>
    <t>Total school catering</t>
  </si>
  <si>
    <t>Cyfanswm arlwyo mewn ysgolion</t>
  </si>
  <si>
    <t xml:space="preserve">Public transport </t>
  </si>
  <si>
    <t>Cyfanswm trafnidiaeth gyhoeddus</t>
  </si>
  <si>
    <t>Total housing council fund</t>
  </si>
  <si>
    <t>Cyfanswm tai cronfa'r cyngor</t>
  </si>
  <si>
    <t>Total other LA budget on schools</t>
  </si>
  <si>
    <t>Cyfanswm cyllid ALl arall ar ysgolion</t>
  </si>
  <si>
    <t>Total School budget</t>
  </si>
  <si>
    <t>Cyfanswm cyllideb ysgol</t>
  </si>
  <si>
    <t>Operational boundary for external debt as at start of year</t>
  </si>
  <si>
    <t>Total other school budget</t>
  </si>
  <si>
    <t>Cyfanswm cyllideb ysgol arall</t>
  </si>
  <si>
    <t>Authorised limit for external debt as at start of year</t>
  </si>
  <si>
    <t>Total expenditure delegated to middle schools</t>
  </si>
  <si>
    <t xml:space="preserve">Cyfanswm gwariant wedi ei ddirprwyo i ysgolion canol </t>
  </si>
  <si>
    <t>Operational boundary for external debt as at year end</t>
  </si>
  <si>
    <t>Total non-school education expenditure</t>
  </si>
  <si>
    <t>Cyfanswm gwariant addysg heblaw ysgolion</t>
  </si>
  <si>
    <t>Authorised limit for external debt as at year end</t>
  </si>
  <si>
    <t>Total Capital expenditure charged to revenue account</t>
  </si>
  <si>
    <t>Cyfanswm gwariant cyfalaf a roddwyd ar y cyfrif refeniw</t>
  </si>
  <si>
    <t>Cyfanswm gwasanaeth ieuenctid</t>
  </si>
  <si>
    <t>Total School improvement</t>
  </si>
  <si>
    <t>Cyfanswm gwellia ysgolion</t>
  </si>
  <si>
    <t>Total Income</t>
  </si>
  <si>
    <t>Cyfanswm Incwm</t>
  </si>
  <si>
    <t>Total Access to education</t>
  </si>
  <si>
    <t>Cyfanswm mynediad at addysg</t>
  </si>
  <si>
    <t>Total other adult services (aged under 65)</t>
  </si>
  <si>
    <t>Cyfanswm gwasanaethau eraill i oedolion (o dan 65 oed)</t>
  </si>
  <si>
    <t>Additional liabilities of Local Authority companies:</t>
  </si>
  <si>
    <t>Total LA budget</t>
  </si>
  <si>
    <t>Cyfaswm cyllideb ALl</t>
  </si>
  <si>
    <t>LA budget</t>
  </si>
  <si>
    <t>Cyllideb ALI</t>
  </si>
  <si>
    <t>LA budget - special</t>
  </si>
  <si>
    <t>Cyllideb ALl - Ysgolion arbennig</t>
  </si>
  <si>
    <t>Gross HRA unsupported borrowing:</t>
  </si>
  <si>
    <t>LA budget - middle</t>
  </si>
  <si>
    <t>Cyllideb ALl - Ysgolion canol</t>
  </si>
  <si>
    <t>At start of year</t>
  </si>
  <si>
    <t>LA budget - primary</t>
  </si>
  <si>
    <t>Cyllideb ALl - Ysgolion cynradd</t>
  </si>
  <si>
    <t>At end of year</t>
  </si>
  <si>
    <t>LA budget - nursery</t>
  </si>
  <si>
    <t>Cyllideb ALl - ysgolion meithrin</t>
  </si>
  <si>
    <t>The Authority’s figures for the LGBI for highways’ improvements</t>
  </si>
  <si>
    <t>LA budget - secondary</t>
  </si>
  <si>
    <t>Cyllideb ALl - Ysgolion uwchradd</t>
  </si>
  <si>
    <t>Amount included in line 31.1 above relating to the LGBI for highways’ improvements</t>
  </si>
  <si>
    <t>Other LA budget on schools</t>
  </si>
  <si>
    <t xml:space="preserve">Cyllideb arall yr ALl ar ysgolion </t>
  </si>
  <si>
    <t>Please use white cells for input only</t>
  </si>
  <si>
    <t>Other LA budget on schools - special</t>
  </si>
  <si>
    <t>Cyllideb arall yr ALl ar ysgolion - Ysgolion arbennig</t>
  </si>
  <si>
    <t>Blue cells are calculated</t>
  </si>
  <si>
    <t>Other LA budget on schools - middle</t>
  </si>
  <si>
    <t>Cyllideb arall yr ALl ar ysgolion - Ysgolion canol</t>
  </si>
  <si>
    <t>Gold cells are not used</t>
  </si>
  <si>
    <t>Other LA budget on schools - primary</t>
  </si>
  <si>
    <t>Cyllideb arall yr ALl ar ysgolion  - Ysgolion cynradd</t>
  </si>
  <si>
    <t xml:space="preserve">Lines 32 and 19 should be equal.  Any difference is shown here:          </t>
  </si>
  <si>
    <t>Other LA budget on schools - nursery</t>
  </si>
  <si>
    <t>Cyllideb arall yr ALl ar ysgolion  - ysgolion meithrin</t>
  </si>
  <si>
    <t>Other LA budget on schools - secondary</t>
  </si>
  <si>
    <t>Cyllideb arall yr ALl ar ysgolion  - Ysgolion uwchradd</t>
  </si>
  <si>
    <t>Other school budget - special</t>
  </si>
  <si>
    <t>Cyllideb ysgol arall - - Ysgolion arbennig</t>
  </si>
  <si>
    <t>Other school budget - middle</t>
  </si>
  <si>
    <t>Cyllideb ysgol arall - - Ysgolion canol</t>
  </si>
  <si>
    <t>Other school budget - primary</t>
  </si>
  <si>
    <t>Cyllideb ysgol arall - - Ysgolion cynradd</t>
  </si>
  <si>
    <t>Validation checks</t>
  </si>
  <si>
    <t>Other School budget - secondary</t>
  </si>
  <si>
    <t>Cyllideb ysgol arall - - Ysgolion uwchradd</t>
  </si>
  <si>
    <t>CAPITAL FINANCING</t>
  </si>
  <si>
    <t>Other school budget - nursery</t>
  </si>
  <si>
    <t>Cyllideb ysgol arall - meithrin</t>
  </si>
  <si>
    <t>Line 30.1 and 30.2 greater than 0</t>
  </si>
  <si>
    <t>Other LA budget (non-school)</t>
  </si>
  <si>
    <t>Cyllideb ALl arall (heblaw ysgolion)</t>
  </si>
  <si>
    <t>Line 35 as a percentage of line 33</t>
  </si>
  <si>
    <t>Other schools budget</t>
  </si>
  <si>
    <t>Cyllideb  ysgolion arall</t>
  </si>
  <si>
    <t>Line 38 + line 39 greater than 0</t>
  </si>
  <si>
    <t>School budget - middle</t>
  </si>
  <si>
    <t>Cyllideb ysgol - Ysgolion canol</t>
  </si>
  <si>
    <t>Line 38 + line 39 as a percentage of line 33</t>
  </si>
  <si>
    <t>YEAR ON YEAR COMPARISON</t>
  </si>
  <si>
    <t>Cymharu'r naill flwyddyn a'r llall</t>
  </si>
  <si>
    <t>Line 40 or 43 greater than 1</t>
  </si>
  <si>
    <t>Special guardianship support</t>
  </si>
  <si>
    <t>Cymorth gwarcheidiaeth arbennig</t>
  </si>
  <si>
    <t>Line 41 + line 42 greater than 0</t>
  </si>
  <si>
    <t>Universal family support</t>
  </si>
  <si>
    <t>Cymorth cyffredinol i deuluoedd</t>
  </si>
  <si>
    <t>Line 44 greater than or equal to line 38 + line 39</t>
  </si>
  <si>
    <t xml:space="preserve">Targeted family support </t>
  </si>
  <si>
    <t xml:space="preserve">Cymorth wedi'i dargedu i deuluoedd </t>
  </si>
  <si>
    <t>Line 45 greater than or equal to line 44</t>
  </si>
  <si>
    <t>Cynllunio ar gyfer argyfwng -  gwasanaethau tân</t>
  </si>
  <si>
    <t>Line 47 greater than or equal to line 46</t>
  </si>
  <si>
    <t>Structural maintenance of bridges and culverts</t>
  </si>
  <si>
    <t xml:space="preserve">Cynnal a chadw adeileddol ar bontydd a chwlfertau </t>
  </si>
  <si>
    <t>Line 46 greater than or equal to line 41 + line 42</t>
  </si>
  <si>
    <t>Structural maintenance of principal roads</t>
  </si>
  <si>
    <t xml:space="preserve">Cynnal a chadw adeileddol ar brif ffyrdd </t>
  </si>
  <si>
    <t>Line 45 greater than or equal to line 37</t>
  </si>
  <si>
    <t>Structural maintenance of other roads</t>
  </si>
  <si>
    <t>Cynnal a chadw adeileddol ar ffyrdd eraill</t>
  </si>
  <si>
    <t>Line 47 greater than or equal to line 37</t>
  </si>
  <si>
    <t>Provision for repayment of principal</t>
  </si>
  <si>
    <t>Darpariaeth ar gyfer ad-dalu'r prifswm</t>
  </si>
  <si>
    <t>Line 48 less than half of line 38 + line 39</t>
  </si>
  <si>
    <t>Bad debt provision</t>
  </si>
  <si>
    <t>Darpariaeth ar gyfer dyled ddrwg</t>
  </si>
  <si>
    <t>Line 49 + less than half of line 41 + line 42</t>
  </si>
  <si>
    <t>Darpariaeth' ar gyfer dyled ddrwg</t>
  </si>
  <si>
    <t>Line 43 greater than 0</t>
  </si>
  <si>
    <t>Datblygu economaidd</t>
  </si>
  <si>
    <t>Line 44 greater than 0</t>
  </si>
  <si>
    <t>Inter authority recoupment - middle</t>
  </si>
  <si>
    <t>Digollediad rhwng awdurdodau - Ysgolion canol</t>
  </si>
  <si>
    <t>Line 45 greater than 0</t>
  </si>
  <si>
    <t>Council tax discounts</t>
  </si>
  <si>
    <t>Disgowntiau y dreth gyngor</t>
  </si>
  <si>
    <t>Line 46 greater than 0</t>
  </si>
  <si>
    <t>Link to Guidance</t>
  </si>
  <si>
    <t>Dolen at y canllawiau</t>
  </si>
  <si>
    <t>Line 47 greater than 0</t>
  </si>
  <si>
    <t>In-year debit compared to amount originally budgeted to be collected</t>
  </si>
  <si>
    <t xml:space="preserve">Dyled yn ystod y flwyddyn o gymharu â'r swm i'w gasglu yn y gyllideb yn wreiddiol </t>
  </si>
  <si>
    <t>Difference</t>
  </si>
  <si>
    <t>Initiative schemes</t>
  </si>
  <si>
    <t>Cynlluniau menter</t>
  </si>
  <si>
    <t>Capital financing element within PFI schemes</t>
  </si>
  <si>
    <t>Elfen cyllido cyfalaf o fewn cynlluniau PFI</t>
  </si>
  <si>
    <t>comment</t>
  </si>
  <si>
    <t>Commissioning and social work</t>
  </si>
  <si>
    <t>Comisiynu a gwaith cymdeithasol</t>
  </si>
  <si>
    <t>Please comment below if necessary</t>
  </si>
  <si>
    <t>Planning and economic development:</t>
  </si>
  <si>
    <t>Cynllunio a datblygu economaiddl:</t>
  </si>
  <si>
    <t>Non-school education expenditure</t>
  </si>
  <si>
    <t>Gwariant addysg heblaw ysgolion</t>
  </si>
  <si>
    <t>Clear</t>
  </si>
  <si>
    <t>Schools expenditure (including delegated and non-delegated funding)</t>
  </si>
  <si>
    <t>Gwariant ar ysgolion (yn cynnwys arian wedi'i ddirprwyo ac arian heb ei ddirprwyo)</t>
  </si>
  <si>
    <t>Capital expenditure charged to revenue account - middle</t>
  </si>
  <si>
    <t>Gwariant cyfalaf a godwyd o'r cyfrif refeniw - Ysgolion canol</t>
  </si>
  <si>
    <t>Please use the box below to give a brief supporting narrative of any major change in circumstances that might have an influence on</t>
  </si>
  <si>
    <t>Gwariant Cyfredol Net</t>
  </si>
  <si>
    <t>Non-current expenditure:</t>
  </si>
  <si>
    <t>Gwariant anghyfredol:</t>
  </si>
  <si>
    <t>For example, significant changes or shifts in forecasts could be caused by: delays to projects, changing priorities for capital investment</t>
  </si>
  <si>
    <t>Gross Expenditure</t>
  </si>
  <si>
    <t>Gwariant Gros</t>
  </si>
  <si>
    <t>or to tentatively identify any capital expenditure which may need to be covered by a capitalisation direction.</t>
  </si>
  <si>
    <t>Police operational expenditure:</t>
  </si>
  <si>
    <t>Gwariant gweithredol yr heddlu:</t>
  </si>
  <si>
    <t>HIV/AIDS</t>
  </si>
  <si>
    <t>Appropriations to(+) / from(-) accumulated absences</t>
  </si>
  <si>
    <t>Dyraniadau i(+) / o(-) absenoldebau cronnus</t>
  </si>
  <si>
    <t>Direct spend (employee costs and running costs)</t>
  </si>
  <si>
    <t>Gwariant uniongyrchol (costau cyflogeion a costau rhedeg)</t>
  </si>
  <si>
    <t>Other direct spend (employee costs and running costs)</t>
  </si>
  <si>
    <t>Gwariant uniongyrchol arall (costau cyflogeion a chostau rhedeg</t>
  </si>
  <si>
    <t>School expenditure - middle</t>
  </si>
  <si>
    <t>Gwariant ysgol - Ysgolion canol</t>
  </si>
  <si>
    <t>Gwasanaethau llyfrgelloedd</t>
  </si>
  <si>
    <t>Management and support services:</t>
  </si>
  <si>
    <t>Gwasanaethau rheoli a chynnal:</t>
  </si>
  <si>
    <t>Fire service and civil defence</t>
  </si>
  <si>
    <t xml:space="preserve">Gwasanaethau tân ac amddiffyn sifil </t>
  </si>
  <si>
    <t>Substance misuse service</t>
  </si>
  <si>
    <t>Gwasanaethau camddefnyddio sylweddau</t>
  </si>
  <si>
    <t>Other youth justice services</t>
  </si>
  <si>
    <t>Gwasanaethau cyfiawnder ieuenctid eraill</t>
  </si>
  <si>
    <t>Social services - adults aged under 65</t>
  </si>
  <si>
    <t>Gwasanaethau cymdeithasol - oedolion o dan 65 oed</t>
  </si>
  <si>
    <t>Other support services</t>
  </si>
  <si>
    <t>Gwasanaethau cymorth eraill</t>
  </si>
  <si>
    <t>Other children looked after services</t>
  </si>
  <si>
    <t>Gwasanaethau eraill ar gyfer plant sy'n derbyn gofal</t>
  </si>
  <si>
    <t>Other children looked after services.</t>
  </si>
  <si>
    <t>Other family support services</t>
  </si>
  <si>
    <t>Gwasanaethau eraill cymorth i deuluoedd</t>
  </si>
  <si>
    <t>Fostering services</t>
  </si>
  <si>
    <t>Gwasanaethau maethu</t>
  </si>
  <si>
    <t>General comments</t>
  </si>
  <si>
    <t xml:space="preserve">Gwasanaethau mynwentydd, amlosgfeydd a chorffdai </t>
  </si>
  <si>
    <t>Gwasanaethau rheoleiddio (Safonau Masnach)</t>
  </si>
  <si>
    <t>Gwasanaethau ymladd tân a gweithrediadau achub</t>
  </si>
  <si>
    <t>Surpluses/deficits on internal trading accounts</t>
  </si>
  <si>
    <t>Gwargedau/diffygion ar gyfrifon masnachu mewnol</t>
  </si>
  <si>
    <t>Central administration:</t>
  </si>
  <si>
    <t>Gweinyddiaeth ganolog:</t>
  </si>
  <si>
    <t>Internal drainage board</t>
  </si>
  <si>
    <t xml:space="preserve">Bwrdd Draeniad Mewnol </t>
  </si>
  <si>
    <t>School improvement - middle</t>
  </si>
  <si>
    <t>Gwella ysgolion - Ysgolion canol</t>
  </si>
  <si>
    <t>account</t>
  </si>
  <si>
    <t>cyfrif</t>
  </si>
  <si>
    <t>Police</t>
  </si>
  <si>
    <t>Yr heddlu</t>
  </si>
  <si>
    <t>All education</t>
  </si>
  <si>
    <t xml:space="preserve">Popeth - Addysg </t>
  </si>
  <si>
    <t xml:space="preserve">All special education </t>
  </si>
  <si>
    <t xml:space="preserve">Popeth - Addysg arbennig </t>
  </si>
  <si>
    <t>All continuing education</t>
  </si>
  <si>
    <t>Popeth - Addysg barhaus</t>
  </si>
  <si>
    <t>All agriculture and fisheries</t>
  </si>
  <si>
    <t>Popeth - Amaethyddiaeth a physgodfeydd</t>
  </si>
  <si>
    <t>All elderly people</t>
  </si>
  <si>
    <t>Popeth - Pobl oedrannus</t>
  </si>
  <si>
    <t>All council tax benefit, administration and local tax collection</t>
  </si>
  <si>
    <t>Popeth - Budd-dâl y dreth gyngor, gweinyddu a chasglu'r dreth leol</t>
  </si>
  <si>
    <t>All sports and recreation</t>
  </si>
  <si>
    <t xml:space="preserve">Popeth - Chwaraeon a hamdden </t>
  </si>
  <si>
    <t>Total structural maintenance</t>
  </si>
  <si>
    <t>Popeth - Cynnal a chadw adeileddol</t>
  </si>
  <si>
    <t>All planning and economic development</t>
  </si>
  <si>
    <t>Popeth - Cynllunio a datblygu economaidd</t>
  </si>
  <si>
    <t>All non-current expenditure</t>
  </si>
  <si>
    <t>Popeth - Gwariant anghyfredol</t>
  </si>
  <si>
    <t>All operational expenditure</t>
  </si>
  <si>
    <t xml:space="preserve">Popeth - Gwariant gweithredol </t>
  </si>
  <si>
    <t>All fire operational expenditure</t>
  </si>
  <si>
    <t>Popeth - Gwariant gweithredol tân</t>
  </si>
  <si>
    <t>All police expenditure</t>
  </si>
  <si>
    <t>Popeth - Gwariant yr heddlu</t>
  </si>
  <si>
    <t>All other revenue expenditure</t>
  </si>
  <si>
    <t>Popeth - Gwariant refeniw arall</t>
  </si>
  <si>
    <t>All fire expenditure</t>
  </si>
  <si>
    <t xml:space="preserve">Popeth - Gwariant tân </t>
  </si>
  <si>
    <t>All other environmental services</t>
  </si>
  <si>
    <t>Popeth - Gwasanaethau amgylcheddol eraill</t>
  </si>
  <si>
    <t>All local environmental services</t>
  </si>
  <si>
    <t>Popeth - Gwasanaethau amgylcheddol lleol</t>
  </si>
  <si>
    <t>All central administration</t>
  </si>
  <si>
    <t>Popeth - Gweinyddiaeth ganolog</t>
  </si>
  <si>
    <t>All libraries, culture and heritage</t>
  </si>
  <si>
    <t>Popeth - Llyfrgelloedd, diwylliant a threftadaeth</t>
  </si>
  <si>
    <t>All libraries, culture and heritage, sport and recreation</t>
  </si>
  <si>
    <t>Popeth - Llyfrgelloedd, diwylliant a threftadaeth, chwaraeon a hamdden</t>
  </si>
  <si>
    <t>All children and families</t>
  </si>
  <si>
    <t>Popeth - Plant a theuluoedd</t>
  </si>
  <si>
    <t>All highways and roads</t>
  </si>
  <si>
    <t>Popeth - Prffyrdd a ffyrdd</t>
  </si>
  <si>
    <t>All roads and transport</t>
  </si>
  <si>
    <t xml:space="preserve">Popeth - Ffyrdd a thrafnidiaeth </t>
  </si>
  <si>
    <t>All housing</t>
  </si>
  <si>
    <t>Popeth - Tai</t>
  </si>
  <si>
    <t>All council fund housing and housing benefit</t>
  </si>
  <si>
    <t>Popeth - Tai cronfa'r cynghorau a budd-dal tai</t>
  </si>
  <si>
    <t>Total capital charges relating to construction projects</t>
  </si>
  <si>
    <t>Popeth - Taliadau cyfalaf sy'n ymwneud â phrosiectau adeiladu</t>
  </si>
  <si>
    <t>All transport</t>
  </si>
  <si>
    <t>Popeth - Trafnidiaeth</t>
  </si>
  <si>
    <t xml:space="preserve">Total transport </t>
  </si>
  <si>
    <t>Cyfanswm trafnidiaeth</t>
  </si>
  <si>
    <t>All police central services</t>
  </si>
  <si>
    <t>Popeth - Gwasanaethau canolog yr heddlu</t>
  </si>
  <si>
    <t>All law, order and protective services</t>
  </si>
  <si>
    <t>Popeth - Cyfraith, trefn a gwasanaethau diogelu</t>
  </si>
  <si>
    <t>Hyrwyddo dealltwriaeth</t>
  </si>
  <si>
    <t>Other services to adults aged under 65 with mental health needs</t>
  </si>
  <si>
    <t>Gwasanaethau eraill i oedolion o dan 65 oed ag anghenion iechyd meddwl</t>
  </si>
  <si>
    <t>Levies income from county and county borough councils (b)</t>
  </si>
  <si>
    <t>Incwm ardollau o gynghorau sir a chynghorau bwrdeistref sirol (b)</t>
  </si>
  <si>
    <t>Income from joint arrangements with non-local authority bodies</t>
  </si>
  <si>
    <t>Incwm o drefniadau ar y cyd â chyrff heblaw awdurdodau lleol</t>
  </si>
  <si>
    <t>School income within LA accounts (excluding school catering income and insurance payouts)</t>
  </si>
  <si>
    <t>Incwm ysgolion mewn cyfrifon ALl (ac eithrio incwm arlwyo ysgolion a thaliadau yswiriant)</t>
  </si>
  <si>
    <t>Other environmental health</t>
  </si>
  <si>
    <t>Iechyd amgylcheddol arall</t>
  </si>
  <si>
    <t xml:space="preserve">wedi tynnu dyraniad grant yr heddlu o dan fformiwla prifswm </t>
  </si>
  <si>
    <t>less council tax benefit grant</t>
  </si>
  <si>
    <t>wedi tynnu grant budd-dâl y dreth gyngor</t>
  </si>
  <si>
    <t>wedi tynnu grant cynnal refeniw</t>
  </si>
  <si>
    <t>wedi tynnu grantiau penodol ac arbennig</t>
  </si>
  <si>
    <t>wedi tynnu incwm ardrethi annomestig wedi'i ailddosbarthu</t>
  </si>
  <si>
    <t>Mannau agored</t>
  </si>
  <si>
    <t>Supported and other accommodation</t>
  </si>
  <si>
    <t>Llety â chymorth a llety arall</t>
  </si>
  <si>
    <t>Secure accommodation (justice)</t>
  </si>
  <si>
    <t>Llety diogel (cyfiawnder)</t>
  </si>
  <si>
    <t>Libraries, culture and heritage:</t>
  </si>
  <si>
    <t>Llyfrgelloedd, diwylliant a threftadaeth:</t>
  </si>
  <si>
    <t xml:space="preserve">Libraries, culture and heritage, sport and recreation: </t>
  </si>
  <si>
    <t>Llyfrgelloedd, diwylliant, threftadaeth, chwaraeon a hamdden:</t>
  </si>
  <si>
    <t>Llysoedd y crwneriaid</t>
  </si>
  <si>
    <t>Editable area</t>
  </si>
  <si>
    <t>Maes y gellir ei olygu</t>
  </si>
  <si>
    <t>Meysydd awyr, harbwrs a chyfleusterau toll</t>
  </si>
  <si>
    <t>Airports, harbours and tolled facilities</t>
  </si>
  <si>
    <t>Access to education</t>
  </si>
  <si>
    <t>Mynediad at addysg</t>
  </si>
  <si>
    <t>Access to education (excluding transport) - special</t>
  </si>
  <si>
    <t>Mynediad at addysg (heb gynnwys trafnidiaeth) - Ysgolion arbennig</t>
  </si>
  <si>
    <t>Access to education (excluding transport) - middle</t>
  </si>
  <si>
    <t>Mynediad at addysg (heb gynnwys trafnidiaeth) - Ysgolion canol</t>
  </si>
  <si>
    <t>Access to education (excluding transport) - primary</t>
  </si>
  <si>
    <t>Mynediad at addysg (heb gynnwys trafnidiaeth) - Ysgolion cynradd</t>
  </si>
  <si>
    <t>Access to education (excluding transport) - nursery</t>
  </si>
  <si>
    <t>Mynediad at addysg (heb gynnwys trafnidiaeth) - ysgolion meithrin</t>
  </si>
  <si>
    <t>Access to education (excluding transport) - secondary</t>
  </si>
  <si>
    <t>Mynediad at addysg (heb gynnwystrafnidiaeth) - Ysgolion uwchradd</t>
  </si>
  <si>
    <t>Access to Education (excluding transport) - non-school</t>
  </si>
  <si>
    <t>Mynediad at addysg (heb gynnwys trafnidiaeth - heblaw ysgol</t>
  </si>
  <si>
    <t>Appropriations to (+) / from (-) financial reserves</t>
  </si>
  <si>
    <t>Dyraniadau i (+)/ o (-) gronfeydd wrth gefn</t>
  </si>
  <si>
    <t>Appropriations to (+) / from (-) financial reserves (d)</t>
  </si>
  <si>
    <t>Dyraniadau i (+)/ o (-) gronfeydd wrth gefn (d)</t>
  </si>
  <si>
    <t>All amounts are to be net of council tax benefits (see notes)</t>
  </si>
  <si>
    <t>Dylai'r holl symiau fod yn rhai nad ydynt yn cynnwys budd-daliadau'r dreth gyngor (gweler y nodiadau)</t>
  </si>
  <si>
    <t>Local Flood Defence Committees</t>
  </si>
  <si>
    <t>Pwyllgorau Amddiffyn rhag Llifogydd</t>
  </si>
  <si>
    <t>Children and families:</t>
  </si>
  <si>
    <t>Plant a theuluoedd:</t>
  </si>
  <si>
    <t>Unaccompanied children</t>
  </si>
  <si>
    <t>Plant ar eu pen eu hunain</t>
  </si>
  <si>
    <t>Children placed with family and friends</t>
  </si>
  <si>
    <t>Plant wedi'u lleoli gyda theulu a ffrindiau</t>
  </si>
  <si>
    <t>plus discretionary non-domestic rate relief</t>
  </si>
  <si>
    <t>plws rhyddhad ardreth annomestig dewisiol</t>
  </si>
  <si>
    <t>All services</t>
  </si>
  <si>
    <t>Pob gwasanaeth</t>
  </si>
  <si>
    <t>Other services to older people</t>
  </si>
  <si>
    <t>Gwasanaethau eraill i bobl hŷn</t>
  </si>
  <si>
    <t>Bridges and culverts</t>
  </si>
  <si>
    <t>Pontydd a chwlfertau</t>
  </si>
  <si>
    <t>Porthladdoedd a phierau yr awdurdod lleol</t>
  </si>
  <si>
    <t>Premiymau a disgowntiau ar aildrefnu dyled</t>
  </si>
  <si>
    <t>Praeseptiau cyngor cymunedol</t>
  </si>
  <si>
    <t>Highways and roads</t>
  </si>
  <si>
    <t>Priffyrdd a ffyrdd</t>
  </si>
  <si>
    <t>Highways and roads:</t>
  </si>
  <si>
    <t>Priffyrdd a ffyrdd:</t>
  </si>
  <si>
    <t>Rheoli datblygiad</t>
  </si>
  <si>
    <t>Rheoli corfforaethol</t>
  </si>
  <si>
    <t>Recreation management and transport</t>
  </si>
  <si>
    <t>Rheoli hamdden a thrafnidiaeth</t>
  </si>
  <si>
    <t>Strategic management of non-school services</t>
  </si>
  <si>
    <t>Rheoli strategol - heblaw gwasanaethau ysgolion</t>
  </si>
  <si>
    <t>Strategic management - middle</t>
  </si>
  <si>
    <t>Rheoli strategol - Ysgolion canol</t>
  </si>
  <si>
    <t>Rheoli adeiladu</t>
  </si>
  <si>
    <t>Trading standards</t>
  </si>
  <si>
    <t>Safonau masnach</t>
  </si>
  <si>
    <t>Staff - middle</t>
  </si>
  <si>
    <t>Staff - Ysgolion canol</t>
  </si>
  <si>
    <t>Amount to be raised from council tax payers</t>
  </si>
  <si>
    <t>Swm i'w godi gan dalwyr treth cyngor</t>
  </si>
  <si>
    <t>LA functions in relation to child protection</t>
  </si>
  <si>
    <t>Swyddogaethau awdurdodau lleol sy'n gysylltiedig ag amddiffyn plant</t>
  </si>
  <si>
    <t>Derbyniadau llog allanol ar falansau HRA</t>
  </si>
  <si>
    <t>Direct payments</t>
  </si>
  <si>
    <t>Taliadau uniongyrchol</t>
  </si>
  <si>
    <t>HRA 'item 8' interest payments/receipts</t>
  </si>
  <si>
    <t>Taliadau/derbyniadau llog 'eitem 8' HRA</t>
  </si>
  <si>
    <t>Derelict land reclamation</t>
  </si>
  <si>
    <t xml:space="preserve">Adfer tir diffaith </t>
  </si>
  <si>
    <t>Concessionary fares</t>
  </si>
  <si>
    <t>Tocynnau teithio rhatach</t>
  </si>
  <si>
    <t>Draenio tir ac atal llifogydd</t>
  </si>
  <si>
    <t xml:space="preserve">Appropriations to(+) / from(-) financial instruments </t>
  </si>
  <si>
    <t>Dyraniadau i (+) / o (-) gyfrif offerynnau ariannol</t>
  </si>
  <si>
    <t xml:space="preserve">Appropriations to(+) / from(-) unequal pay back </t>
  </si>
  <si>
    <t>Dyraniadau i (+) / o (-) gyfrif ôl-dalu tâl anghyfartal</t>
  </si>
  <si>
    <t>Appropriations to(+) / from(-) unallocated financial</t>
  </si>
  <si>
    <t>Dyraniadau i(+) / o(-) gronfeydd arian heb eu clustnodi</t>
  </si>
  <si>
    <t>Appropriations to(+) / from(-) earmarked financial</t>
  </si>
  <si>
    <t>Dyraniadau i(+) / o(-) gronfeydd arian wedi'u clustnodi</t>
  </si>
  <si>
    <t>Secure accommodation (welfare)</t>
  </si>
  <si>
    <t>Llety diogel (lles)</t>
  </si>
  <si>
    <t>Budget requirement (lines 90 to 93)</t>
  </si>
  <si>
    <t>Gofyniad cyllidebol (llinell 90 i 93)</t>
  </si>
  <si>
    <t>Ymchwil economaidd</t>
  </si>
  <si>
    <t xml:space="preserve">Total receipts
</t>
  </si>
  <si>
    <t>Cyfanswm derbyniadau</t>
  </si>
  <si>
    <t>Total expenditure</t>
  </si>
  <si>
    <t>Cyfanswm gwariant</t>
  </si>
  <si>
    <t>Cyfanswm derbyniadau cyfalaf yn ystod y flwyddyn - HRA</t>
  </si>
  <si>
    <t>Cyfanswm derbyniadau cyfalaf yn ystod y flwyddyn, ddim HRA</t>
  </si>
  <si>
    <t>Cyfanswm gwariant cyfalaf</t>
  </si>
  <si>
    <t>Total expenditure treated as capital expenditure by virtue of a section 16(2)(b) direction</t>
  </si>
  <si>
    <t>Cyfanswm y gwariant a gaiff ei drin fel gwariant cyfalaf yn rhinwedd cyfarwyddyd adran 16(2)(b)</t>
  </si>
  <si>
    <t>Total expenditure and other transactions</t>
  </si>
  <si>
    <t>Cyfanswm gwariant a thrafodiadau eraill</t>
  </si>
  <si>
    <t>Total amount due in year</t>
  </si>
  <si>
    <t>Y cyfanswm sy'n ddyledus yn ystod y flwyddyn</t>
  </si>
  <si>
    <t>NDR collection rate  (%)</t>
  </si>
  <si>
    <t>Cyfradd casglu ardrethi annomestig (%)</t>
  </si>
  <si>
    <t>Trafnidiaeth</t>
  </si>
  <si>
    <t>Capital expenditure resourced by means of credit</t>
  </si>
  <si>
    <t>Gwariant cyfalaf wedi'i gyllido gan gredyd</t>
  </si>
  <si>
    <t>Capital Financing Requirement as at 31 March</t>
  </si>
  <si>
    <t>Gofyniad Cyllido Cyfalaf fel yr oedd ar 31 Mawrth</t>
  </si>
  <si>
    <t>Change in Capital Financing Requirement</t>
  </si>
  <si>
    <t>Newid yn y Gofyniad Cyllido Cyfalaf</t>
  </si>
  <si>
    <t>Line 4 as a % of Total amount due:</t>
  </si>
  <si>
    <t>Llinell 4 fel % o'r cyfanswm sy'n ddyledus:</t>
  </si>
  <si>
    <t>Libraries, culture and heritage</t>
  </si>
  <si>
    <t>Llyfrgelloedd, diwylliant a threftadaeth</t>
  </si>
  <si>
    <t>Agriculture and fisheries</t>
  </si>
  <si>
    <t>Amaethyddiaeth a physgodfeydd</t>
  </si>
  <si>
    <t>Sport and recreation</t>
  </si>
  <si>
    <t>Chwaraeon a hamdden</t>
  </si>
  <si>
    <t>Addysg</t>
  </si>
  <si>
    <t>Other environmental services</t>
  </si>
  <si>
    <t>Gwasanaethau amgylcheddol eraill</t>
  </si>
  <si>
    <t>Gwasanaeth tân ac achub</t>
  </si>
  <si>
    <t>Gwasanaeth yr heddlu</t>
  </si>
  <si>
    <t>Courts</t>
  </si>
  <si>
    <t>Llysoedd</t>
  </si>
  <si>
    <t>Gwasanaethau cymdeithasol</t>
  </si>
  <si>
    <t>Total expenditure / receipts (accruals)</t>
  </si>
  <si>
    <t>Cyfanswm gwariant / derbyniadau (croniadau)</t>
  </si>
  <si>
    <t>Total education</t>
  </si>
  <si>
    <t>Cyfanswm addysg</t>
  </si>
  <si>
    <t>Total other central services to the public</t>
  </si>
  <si>
    <t>Cyfanswm gwasanaethau canolog eraill i'r cyhoedd</t>
  </si>
  <si>
    <t>Total Housing Revenue Account</t>
  </si>
  <si>
    <t>Cyfanswm Cyfrif Refeniw Tai</t>
  </si>
  <si>
    <t>Specification of other grants</t>
  </si>
  <si>
    <t>Manylion grantiau eraill</t>
  </si>
  <si>
    <t>Total in-year capital receipts</t>
  </si>
  <si>
    <t>Cyfanswm derbyniadau cyfalaf yn ystod y flwyddyn</t>
  </si>
  <si>
    <t>Total housing</t>
  </si>
  <si>
    <t>Cyfanswm tai</t>
  </si>
  <si>
    <t>Total council fund housing</t>
  </si>
  <si>
    <t>Trefniadau benthyca a chredyd sy'n denu cymorth y llywodraeth ganolog</t>
  </si>
  <si>
    <t>Trefniadau benthyca a chredyd eraill</t>
  </si>
  <si>
    <t>Total housing / SDA Act advances</t>
  </si>
  <si>
    <t>Cyfanswm blaensymiau tai / Deddf Caffael Anheddau Bychain</t>
  </si>
  <si>
    <t>Total libraries, culture and heritage</t>
  </si>
  <si>
    <t>Cyfanswm llyfrgelloedd, diwylliant a threftadaeth</t>
  </si>
  <si>
    <t>Total agriculture and fisheries</t>
  </si>
  <si>
    <t>Cyfanswm amaethyddiaeth a physgodfeydd</t>
  </si>
  <si>
    <t>Total sport and recreation</t>
  </si>
  <si>
    <t>Cyfanswm chwaraeon a hamdden</t>
  </si>
  <si>
    <t>Total other environmental services</t>
  </si>
  <si>
    <t>Cyfanswm gwasanaethau amgylcheddol eraill</t>
  </si>
  <si>
    <t>Capital grants and contributions from other sources</t>
  </si>
  <si>
    <t>Grantiau cyfalaf a chyfraniadau o ffynonellau eraill</t>
  </si>
  <si>
    <t>Total all services</t>
  </si>
  <si>
    <t>Cyfanswm pob gwasanaeth</t>
  </si>
  <si>
    <t>Total law, order and protective services</t>
  </si>
  <si>
    <t>Cyfanswm cyfraith, trefn a gwasanaethau diogelu</t>
  </si>
  <si>
    <t xml:space="preserve">Total roads new construction and maintenance, street lighting and road safety </t>
  </si>
  <si>
    <t>Cyfanswm adeiladu ffyrdd newydd a gwella ffyrdd, goleuadau stryd a diogelwch ar y ffyrdd</t>
  </si>
  <si>
    <t>Arrears B/F at 2015-16</t>
  </si>
  <si>
    <t>ôl-ddyledion wedi eu dwyn ymlaen yn 2015-16</t>
  </si>
  <si>
    <t>Debit for the year</t>
  </si>
  <si>
    <t>Cyfanswm y debyd ar gyfer y flwyddyn</t>
  </si>
  <si>
    <t>Total amount due</t>
  </si>
  <si>
    <t>Y cyfanswm sy'n ddyledus</t>
  </si>
  <si>
    <t>Received</t>
  </si>
  <si>
    <t>Y swm a gafwyd</t>
  </si>
  <si>
    <t>Arrears O/S, 2014-15</t>
  </si>
  <si>
    <t>Ôl-ddyledion heb eu casglu, 2014-15</t>
  </si>
  <si>
    <t>Amount originally budgeted</t>
  </si>
  <si>
    <t>Y swm a nodwyd yn y gyllideb yn wreiddiol</t>
  </si>
  <si>
    <t>Total discounts</t>
  </si>
  <si>
    <t>( G2 + G4 + G6 + G8 + G10 ) ( gweler nodyn 11 )</t>
  </si>
  <si>
    <t>Cyfanswm disgowntiau</t>
  </si>
  <si>
    <t>Adjustments</t>
  </si>
  <si>
    <t>Addasiadau</t>
  </si>
  <si>
    <t>Dysgu Cymunedol i Oedolion (Dysgu Cymunedol yn flaenorol)</t>
  </si>
  <si>
    <t>Gwasanaethau amaethyddiaeth a physgodfeydd</t>
  </si>
  <si>
    <t>Any queries on completion of the form or spreadsheet should be directed to Frank Kelly or Anthony Newby via telephone or e-mail, as detailed below.</t>
  </si>
  <si>
    <t>Dylid cyfeirio pob ymholiad ynghylch llenwi'r ffurflen neu'r daenlen at Frank Kelly neu Anthony Newby, dros y ffôn neu drwy e-bost, yn unol â'r manylion isod.</t>
  </si>
  <si>
    <t>Appropriations to(+) / from(-) Accumulated Absences Account</t>
  </si>
  <si>
    <t>Dyraniadau i(+) / o(-) Gyfrif Absenoldebau Cronnus</t>
  </si>
  <si>
    <t>Appropriations to(+) / from(-) earmarked financial reserves (excluding schools' financial reserves)</t>
  </si>
  <si>
    <t>Dyraniadau i(+) / o(-) gronfeydd wrth gefn wedi'u clustnodi (ac eithrio cronfeydd wrth gefn ysgolion)</t>
  </si>
  <si>
    <t>Appropriations to(+) / from(-) financial instruments adjustment account</t>
  </si>
  <si>
    <t>Dyraniadau i(+) / o(-) gyfrif addasu offerynnau ariannol</t>
  </si>
  <si>
    <t>Appropriations to(+) / from(-) unallocated financial reserves</t>
  </si>
  <si>
    <t>Dyraniadau i(+) / o(-) gronfeydd wrth gefn heb eu clustnodi</t>
  </si>
  <si>
    <t>Appropriations to(+) / from(-) unequal pay back pay account</t>
  </si>
  <si>
    <t>Dyraniadau i(+) / o(-) gyfrif ôl-dalu tâl anghyfartal</t>
  </si>
  <si>
    <t>Appropriations to(+)/ from(-) financial instruments adjustment account</t>
  </si>
  <si>
    <t>Asylum seekers grant</t>
  </si>
  <si>
    <t>Grant ceiswyr lloches</t>
  </si>
  <si>
    <t>At 1 April</t>
  </si>
  <si>
    <t>Ar 1 Ebrill</t>
  </si>
  <si>
    <t>At 31 March</t>
  </si>
  <si>
    <t>Ar 31 Mawrth</t>
  </si>
  <si>
    <t>Autistic spectrum disorder (education)</t>
  </si>
  <si>
    <t>Anhwylder ar y sbectrwm awtistig (addysg)</t>
  </si>
  <si>
    <t>Autistic spectrum disorder (social services)</t>
  </si>
  <si>
    <t>Anhwylder ar y sbectrwm awtistig (gwasanaethau cymdeithasol)</t>
  </si>
  <si>
    <t>Autistic spectrum disorder grant (other)</t>
  </si>
  <si>
    <t>Anhwylder ar y sbectrwm awtistig (arall)</t>
  </si>
  <si>
    <t>Y Gronfa Loteri Fawr</t>
  </si>
  <si>
    <t>Big lottery fund (education)</t>
  </si>
  <si>
    <t>Y Gronfa Loteri Fawr (addysg)</t>
  </si>
  <si>
    <t>Big lottery fund (social services)</t>
  </si>
  <si>
    <t>Y Gronfa Loteroi Fawr (gwasanaethau cymdeithasol)</t>
  </si>
  <si>
    <t>Budget requirement plus net discretionary NDR relief</t>
  </si>
  <si>
    <t>Gofyniad cyllidebol plws rhyddhad ardreth annomestig dewisol net</t>
  </si>
  <si>
    <t>Budgeted net discretionary non-domestic rate (NDR) relief paid for by council fund</t>
  </si>
  <si>
    <t>Rhyddhad ardreth annomestig net wedi'i gyllidebu, a dalwyd o gronfa'r cyngor</t>
  </si>
  <si>
    <t>Cymorth Refeniw Bysiau</t>
  </si>
  <si>
    <t>Grant Cymorth Gwasanaethau Bws</t>
  </si>
  <si>
    <t>Taliadau cyfalaf yn ymwneud â phrosiectau adeiladu</t>
  </si>
  <si>
    <t>Elfen cyllido cyfalaf cynlluniau Menter Cyllid Preifat (PFI)</t>
  </si>
  <si>
    <t>Change excluding transfers in</t>
  </si>
  <si>
    <t>Newid, ac eithrio trosglwyddiadau i mewn</t>
  </si>
  <si>
    <t>Change in</t>
  </si>
  <si>
    <t>Newid, i mewn</t>
  </si>
  <si>
    <t>Check net expenditure balances to zero</t>
  </si>
  <si>
    <t>Gwirio bod y gwariant net yn mantoli i sero</t>
  </si>
  <si>
    <t>Cymunedau yn Gyntaf (addysg)</t>
  </si>
  <si>
    <t>Cymunedau yn Gyntaf (gwasanaethau cymdeithasol)</t>
  </si>
  <si>
    <t>Cronfa cydlyniant cymunedol</t>
  </si>
  <si>
    <t>Community development (county and county borough councils)</t>
  </si>
  <si>
    <t>Datblygu cymunedol (cynghorau sir a chynghorau bwrdeistref sirol)</t>
  </si>
  <si>
    <t>Diogelwch tân cymunedol</t>
  </si>
  <si>
    <t>Community focused schools</t>
  </si>
  <si>
    <t>Ysgolion bro</t>
  </si>
  <si>
    <t>Community learning</t>
  </si>
  <si>
    <t>Dysgu cymunedol</t>
  </si>
  <si>
    <t>Dibenion cymunedol (tai)</t>
  </si>
  <si>
    <t>Dibenion cymunedol (arall)</t>
  </si>
  <si>
    <t>Dibenion cymunedol (gwasanaethau cymdeithasol)</t>
  </si>
  <si>
    <t>Community safety - crime reduction (excluding CCTV)</t>
  </si>
  <si>
    <t>Diogelwch cymunedol - gostwng troseddu (ac eithrio teledu cylch cyfyng)</t>
  </si>
  <si>
    <t>Community safety - safety services</t>
  </si>
  <si>
    <t>Diogelwch cymunedol - gwasanaethau diogelwch</t>
  </si>
  <si>
    <t>Conservation</t>
  </si>
  <si>
    <t>Cadwraeth</t>
  </si>
  <si>
    <t>Contribution from(+) / to(-) HRA to(+) / from(-) council fund</t>
  </si>
  <si>
    <t>Cyfraniad o(+) / i(-) y Cyfrif Refeniw Tai (HRA) i(+) / o(-) gronfa'r cyngor</t>
  </si>
  <si>
    <t>Contribution to(+) / from(-) the HRA (re items shared by the whole community)</t>
  </si>
  <si>
    <t xml:space="preserve">Cyfraniad i(+) / o(-) yr HRA (ar gyfer eitemau a rennir gan y gymuned gyfan) </t>
  </si>
  <si>
    <t>Coroners' courts services</t>
  </si>
  <si>
    <t>Gwasanaethau llysoedd y crwneriaid</t>
  </si>
  <si>
    <t>Corporate and democratic core costs</t>
  </si>
  <si>
    <t>Costau craidd democrataidd a chorfforaethol</t>
  </si>
  <si>
    <t>Council tax collection</t>
  </si>
  <si>
    <t>Casglu'r dreth gyngor</t>
  </si>
  <si>
    <t>Council tax reduction scheme (excluding that amount financed by RSG)</t>
  </si>
  <si>
    <t>Cynllun gostyngiadau'r dreth gyngor (ac eithrio'r swm a gaiff ei gyllido gan y GCR)</t>
  </si>
  <si>
    <t>Council tax reduction scheme (including RSG element)</t>
  </si>
  <si>
    <t>Cynllun gostyngiadau'r dreth gyngor (gan gynnwys yr elfen Grant Cynnal Refeniw)</t>
  </si>
  <si>
    <t>Council tax reduction scheme administration</t>
  </si>
  <si>
    <t>Gweinyddu cynllun gostyngiadau'r dreth gyngor</t>
  </si>
  <si>
    <t>Council tax reduction scheme administration grant</t>
  </si>
  <si>
    <t>Grant gweinyddu cynllun gostyngiadau'r dreth gyngor</t>
  </si>
  <si>
    <t>Cyngor Cefn Gwlad Cymru</t>
  </si>
  <si>
    <t>Crime reduction &amp; anti social behaviour fund</t>
  </si>
  <si>
    <t>Cronfa gostwng troseddu ac ymddygiad gwrthgymdeithasol</t>
  </si>
  <si>
    <t>Diwyllliant a Threftadaeth (gan gynnwys Grantiau Arleosi a Datblygu CyMAL</t>
  </si>
  <si>
    <t>Debt financing grants</t>
  </si>
  <si>
    <t>Grantiau cyllido dyledion</t>
  </si>
  <si>
    <t>Dedicated security posts (police authorities only)</t>
  </si>
  <si>
    <t>Swyddi diogelwch dynodedig (awdurdodau'r heddlu yn unig)</t>
  </si>
  <si>
    <t>Swyddi diogelwch dynodedig (yr heddlu yn unig)</t>
  </si>
  <si>
    <t>Delegated Expenditure</t>
  </si>
  <si>
    <t>Gwariant wedi'i Ddirprwyo</t>
  </si>
  <si>
    <t>Cyflawni Trawsnewid</t>
  </si>
  <si>
    <t>Domestic abuse</t>
  </si>
  <si>
    <t>Cam-drin Domestig</t>
  </si>
  <si>
    <t>Grant Gwasanaeth Cam-drin Domestig - Cydgysylltwyr Cam-drin Domestig a Chynghorwyr Annibynnol ar Drais Domestig</t>
  </si>
  <si>
    <t>Education expenditure</t>
  </si>
  <si>
    <t>Gwariant addysg</t>
  </si>
  <si>
    <t>Grant Gwella Addysg ar gyfer ysgolion</t>
  </si>
  <si>
    <t>Education of gypsy children and traveller children</t>
  </si>
  <si>
    <t>Addysg plant sipsiwn a phlant teithwyr</t>
  </si>
  <si>
    <t>Grant llefrith y Gymuned Economaidd Ewropeaidd</t>
  </si>
  <si>
    <t>Etholiadau</t>
  </si>
  <si>
    <t>Cynllunio at argyfwng</t>
  </si>
  <si>
    <t>Employee costs</t>
  </si>
  <si>
    <t>Costau cyflogeion</t>
  </si>
  <si>
    <t>Enter data in £ thousands</t>
  </si>
  <si>
    <t>Cofnodwch y data mewn £ miloedd</t>
  </si>
  <si>
    <t>Environmental health - food safety</t>
  </si>
  <si>
    <t>Iechyd yr amgylchedd - diogelwch bwyd</t>
  </si>
  <si>
    <t>Equal pay costs</t>
  </si>
  <si>
    <t>Costau cyflog cyfartal</t>
  </si>
  <si>
    <t>Ethnic minority achievement</t>
  </si>
  <si>
    <t>Cyflawniad lleiafrifoedd ethnig</t>
  </si>
  <si>
    <t>EU milk grant</t>
  </si>
  <si>
    <t>Grant llefrith yr UE</t>
  </si>
  <si>
    <t xml:space="preserve">Grantiau'r Gymuned Ewropeaidd ar gyfer addysg </t>
  </si>
  <si>
    <t>European community grants for other local services (Objective 1 etc.)</t>
  </si>
  <si>
    <t xml:space="preserve">Grantiau'r Gymuned Ewropeaidd ar gyfer gwasanaethau lleol eraill (Amcan 1 etc) </t>
  </si>
  <si>
    <t>European Social Fund - COASTAL</t>
  </si>
  <si>
    <t>Cronfa Gymdeithasol Ewrop - ARFORDIROL</t>
  </si>
  <si>
    <t>European Union grants for education</t>
  </si>
  <si>
    <t>Grantiau'r Undeb Ewropeaidd ar gyfer addysg</t>
  </si>
  <si>
    <t>Expenditure Check</t>
  </si>
  <si>
    <t>Gwririo Gwariant</t>
  </si>
  <si>
    <t>Expenditure supported by the Environment Development Fund</t>
  </si>
  <si>
    <t>Gwariant a gefnogwyd gan Gronfa Datblygu'r Amgylchedd</t>
  </si>
  <si>
    <t>Explanation</t>
  </si>
  <si>
    <t>Esboniad</t>
  </si>
  <si>
    <t>External interest payments excluding any premia and discounts on debt rescheduling</t>
  </si>
  <si>
    <t>Taliadau llog allanol ac eithrio unrhyw bremiymau a disgowntiau ar aildrefnu dyled</t>
  </si>
  <si>
    <t>Derbyniadau llog allanol ar falansau heblaw rhai HRA</t>
  </si>
  <si>
    <t>Families First (education)</t>
  </si>
  <si>
    <t>Teuluoedd yn Gyntaf: wedi'i wario ar addysg</t>
  </si>
  <si>
    <t>Families First (social services)</t>
  </si>
  <si>
    <t>Teuluoedd yn Gyntaf: wedi'i wario ar wasanaethau cymdeithasol</t>
  </si>
  <si>
    <t>Family learning</t>
  </si>
  <si>
    <t>Dysgu i'r teulu</t>
  </si>
  <si>
    <t>Gwasanaethau tȃn ac achub</t>
  </si>
  <si>
    <t>Rheoli Perygl Llifogydd ac Erydu Arfordirol</t>
  </si>
  <si>
    <t>Amddiffyn rhag llifogydd a draenio'r tir</t>
  </si>
  <si>
    <t>Dechrau'n Deg (addysg)</t>
  </si>
  <si>
    <t>Flying Start (social services)</t>
  </si>
  <si>
    <t>Dechrau'n Deg (gwasanaethau cymdeithasol)</t>
  </si>
  <si>
    <t>For return by 29 July</t>
  </si>
  <si>
    <t>I'w ddychwelyd erbyn 29 Gorffennaf</t>
  </si>
  <si>
    <t>Foundation phase</t>
  </si>
  <si>
    <t>Y Cyfnod Sylfaen</t>
  </si>
  <si>
    <t>Grantiau, cymynroddion a rhoddion cyffredinol</t>
  </si>
  <si>
    <t>Grant is more than expenditure</t>
  </si>
  <si>
    <t>Grant yn fwy na'r gwariant</t>
  </si>
  <si>
    <t>Highways, Roads and Transport</t>
  </si>
  <si>
    <t>Priffyrdd, ffyrdd a thrafnidiaeth</t>
  </si>
  <si>
    <t>Tai</t>
  </si>
  <si>
    <t>Grant gweinyddu budd-dal tai</t>
  </si>
  <si>
    <t>Housing Council Fund</t>
  </si>
  <si>
    <t>Tai Cronfa'r Cyngor</t>
  </si>
  <si>
    <t>Housing revenue account reconciliation</t>
  </si>
  <si>
    <t>Cysoni'r cyfrif refeniw tai (HRA)</t>
  </si>
  <si>
    <t>HRA corporate and democratic core costs</t>
  </si>
  <si>
    <t>Costau craidd corfforaethol a democrataidd  HRA</t>
  </si>
  <si>
    <t>HRA expenditure and income (excluding interactions with the council fund)</t>
  </si>
  <si>
    <t>Gwariant ac incwm HRA (ac eithrio rhyngweithio gyda chronfa'r cyngor)</t>
  </si>
  <si>
    <t>HRA unapportionable central overheads costs</t>
  </si>
  <si>
    <t>Costau gorbenion canolog HRA na ellir eu dosrannu</t>
  </si>
  <si>
    <t>Icelandic bank impairment</t>
  </si>
  <si>
    <t>Amhariad banciau Gwlad yr Iâ</t>
  </si>
  <si>
    <t>In year council tax collection – difference from budget</t>
  </si>
  <si>
    <t>Casglu'r dreth gyngor yn ystod y flwyddyn - gwahaniaeth o'r gyllideb</t>
  </si>
  <si>
    <t>Induction</t>
  </si>
  <si>
    <t>Ymsefydlu</t>
  </si>
  <si>
    <t>Information specified on these returns must be submitted under section 168 of the 1972 Local Government Act.</t>
  </si>
  <si>
    <t>Rhaid cyflwyno'r wybodaeth y gofynnir amdani yn y ffurflenni hyn o dan adran 168 o Ddeddf Llywodraeth Leol 1972.</t>
  </si>
  <si>
    <t>Integrated family support team</t>
  </si>
  <si>
    <t>Tîm integredig cymorth i deuluoedd</t>
  </si>
  <si>
    <t>Ymchwilio</t>
  </si>
  <si>
    <t>Is a negative expenditure figure correct?</t>
  </si>
  <si>
    <t>A yw ffigur gwariant negyddol yn gywir?</t>
  </si>
  <si>
    <t>LA animal health and welfare framework funding</t>
  </si>
  <si>
    <t xml:space="preserve">Cyllid fframwaith iechyd a lles anifeiliaid yr ALl </t>
  </si>
  <si>
    <t>Adfer Tir A16</t>
  </si>
  <si>
    <t>Iaith a chwarae</t>
  </si>
  <si>
    <t>Grant Awdurdodau Llifogydd Lleol Arweiniol (LLFA)</t>
  </si>
  <si>
    <t>Learning pathways (14-19)</t>
  </si>
  <si>
    <t>Llwybrau dysgu</t>
  </si>
  <si>
    <t>Taliadau prydlesu (ac eithrio unrhyw elfennau cyllido cyfalaf o fewn cylluniau PFI)</t>
  </si>
  <si>
    <t>less council tax reduction scheme (including RSG element)</t>
  </si>
  <si>
    <t>wedi tynnu cynllun gostyngiadau'r dreth gyngor (gan gynnwys yr elfen Grant Cynnal Refeniw)</t>
  </si>
  <si>
    <t>less council tax reduction scheme grant</t>
  </si>
  <si>
    <t>wedi tynnu grant cynllun gostyngiadau'r dreth gyngor</t>
  </si>
  <si>
    <t>less specific and special grants (excluding council tax reduction scheme grant)</t>
  </si>
  <si>
    <t>wedi tynnu grantiau penodol ac arbennig (ac eithrio grant cynllun gostyngiadau'r dreth gyngor)</t>
  </si>
  <si>
    <t>Levies (Police)</t>
  </si>
  <si>
    <t>Ardollau (yr Heddlu)</t>
  </si>
  <si>
    <t>Levies income from contributing County and County Borough Councils</t>
  </si>
  <si>
    <t>Incwm Ardollau gan gynghorau Sir a Chynghorau Bwrdeistref Sirol Sy'n Cyfrannu</t>
  </si>
  <si>
    <t>Levies paid to the Environment Agency acting as an Internal Drainage Board</t>
  </si>
  <si>
    <t>Ardollau a dalwyd i Asiantaeth yr Amgylchedd yn gweithredu fel Bwrdd Draenio Mewnol</t>
  </si>
  <si>
    <t>Levies paid to the Environment Agency in respect of Local Flood Defence Committees</t>
  </si>
  <si>
    <t>Ardollau a dalwyd i Asiantaeth yr Amgylchedd mewn perthynas â Phwyllgorau Lleol Amddiffyn rhag Llifogydd</t>
  </si>
  <si>
    <t>Pridiannau tir lleol</t>
  </si>
  <si>
    <t>Cronfa Trafnidiaeth Leol (Grant Trafnidiaeth Leol yn flaenorol)</t>
  </si>
  <si>
    <t>Local Welfare Assistance Schemes</t>
  </si>
  <si>
    <t>Cynlluniau Cymorth Lles Lleol</t>
  </si>
  <si>
    <t>Lwfansau rhent gorfodol</t>
  </si>
  <si>
    <t>Mandatory rent rebates (HRA)</t>
  </si>
  <si>
    <t>Ad-daliadau rhent gorfodol (HRA)</t>
  </si>
  <si>
    <t>Grant Parciau Cenedlaethol (awdurdodau parciau cenedlaethol yn unig)</t>
  </si>
  <si>
    <t>National Parks' revenue grant (national park authorities only)</t>
  </si>
  <si>
    <t>Grant refeniw Parciau Cenedlaethol (awdurdodau parciau cenedlaethol yn unig)</t>
  </si>
  <si>
    <t>National police coordination centre (police authorities only)</t>
  </si>
  <si>
    <t>Canolfan gydgysylltu genedlaethol yr heddlu (awdurdodau'r heddlu yn unig)</t>
  </si>
  <si>
    <t>Canolfan gydgysylltu genedlaethol yr heddlu (yr heddlu yn unig)</t>
  </si>
  <si>
    <t>Natural Resources Wales (formerly Countryside Council for Wales)</t>
  </si>
  <si>
    <t>Cyfoeth Naturiol Cymru (Cyngor Cefn Gwlad Cymru yn flaenorol)</t>
  </si>
  <si>
    <t>NDC costs attributable to Carbon Reduction Commitment (CRC) transactions</t>
  </si>
  <si>
    <t>Costau heb eu dosbarthu yn ymwneud â thrafodiadau Ymrwymiad Lleihau Carbon</t>
  </si>
  <si>
    <t>NDC costs attributable to council fund housing services</t>
  </si>
  <si>
    <t>Costau heb eu dosbarthuyn ymwneud â gwasanaethau tai cronfa'r cyngor</t>
  </si>
  <si>
    <t>NDC costs attributable to courts' services</t>
  </si>
  <si>
    <t xml:space="preserve">Costau heb eu dosbarthu yn ymwneud â gwasanaethau llyosedd </t>
  </si>
  <si>
    <t>NDC costs attributable to cultural and related services</t>
  </si>
  <si>
    <t>Costau heb eu dosbarthu yn ymwneud â gwasanaethau diwylliannol a chysylltiedig</t>
  </si>
  <si>
    <t>NDC costs attributable to education services</t>
  </si>
  <si>
    <t xml:space="preserve">Costau heb eu dosbarthu yn ymwneud â gwasanaethau addysg </t>
  </si>
  <si>
    <t>NDC costs attributable to environmental services</t>
  </si>
  <si>
    <t xml:space="preserve">Costau heb eu dosbarthu yn ymwneud â gwasanaethau amgylcheddol </t>
  </si>
  <si>
    <t>NDC costs attributable to highways, roads and transport services</t>
  </si>
  <si>
    <t xml:space="preserve">Costau heb eu dosbarthu yn ymwneud â gwasanaethau priffyrdd, ffyrdd a thrafnidiaeth </t>
  </si>
  <si>
    <t>NDC costs attributable to personal social services</t>
  </si>
  <si>
    <t xml:space="preserve">Costau heb eu dosbarthu yn ymwneud â gwasanaethau cymdeithasol personol </t>
  </si>
  <si>
    <t>NDC costs attributable to planning and development services</t>
  </si>
  <si>
    <t xml:space="preserve">Costau heb eu dosbarthu yn ymwneud â gwasanaethau datblygu </t>
  </si>
  <si>
    <t>Non-domestic rates collection</t>
  </si>
  <si>
    <t>Casglu ardrethi annomestig</t>
  </si>
  <si>
    <t>not used</t>
  </si>
  <si>
    <t>heb ei ddefnyddio</t>
  </si>
  <si>
    <t>NOTE: Only include components relating to Icelandic bank impairment on lines 140 to 142.</t>
  </si>
  <si>
    <t xml:space="preserve">SYLWCH: Defnyddiwch elfennau sy'n ymwneud ag amhariad banciau Gwlad yr Iâ ar linellau 140 i 142 yn unig, </t>
  </si>
  <si>
    <t>NOVUS</t>
  </si>
  <si>
    <t>Grant NOVUS</t>
  </si>
  <si>
    <t>Of which: transfers (#)</t>
  </si>
  <si>
    <t>Ac o hynny: trosglwyddiadau (#)</t>
  </si>
  <si>
    <t>One off equal pay costs  - falling on the schools budget</t>
  </si>
  <si>
    <t>Costau untro cyflog cyfartal - o gyllideb yr ysgolion</t>
  </si>
  <si>
    <t>One off equal pay costs - chargeable to any other revenue account</t>
  </si>
  <si>
    <t>Costau untro cyflog cyfartal - o unrhyw gyfrif refeniw arall</t>
  </si>
  <si>
    <t>Arall (gan gynnwys cymorth ariannol brys) (rhowch fanylion yn y rhestr o dan llinell 999)</t>
  </si>
  <si>
    <t>Other (please specify)</t>
  </si>
  <si>
    <t>Arall (rhowch fanylion)</t>
  </si>
  <si>
    <t>OTHER COUNCIL FUND HOUSING SERVICES</t>
  </si>
  <si>
    <t>GWASANAETHAU ERAILL TAI CRONFA'R CYNGOR</t>
  </si>
  <si>
    <t>Other courts services</t>
  </si>
  <si>
    <t>Arall - gwasanaethau llysoedd</t>
  </si>
  <si>
    <t>Arall - addysg (gan gynnwys cymorth ariannol brys) (rhowch fanylion yn y rhestr o dan llinell 999)</t>
  </si>
  <si>
    <t>Other education (please specify)</t>
  </si>
  <si>
    <t>Arall - addysg (rhowch fanylion)</t>
  </si>
  <si>
    <t xml:space="preserve">Other employee costs (included in line 109, column 1.20) </t>
  </si>
  <si>
    <t>Arall - costau cyflogeion (wedi'i gynnwys yn llinell 109, colofn 1.20)</t>
  </si>
  <si>
    <t>Other highways, roads and transport (please specify)</t>
  </si>
  <si>
    <t>Arall - priffyrdd, ffyrdd a thranfnidiaeth (rhowch fanylion)</t>
  </si>
  <si>
    <t>Other home office and Lord Chancellor's Department (please specify)</t>
  </si>
  <si>
    <t>Arall - y Swyddfa Gartref ac Adran yr Arglwydd Ganghellor (rhowch fanylion)</t>
  </si>
  <si>
    <t>Arall - y Swyddfa Gartref, yr Adran Materion Cyfansoddiadol a Gweinyddiaeth y Llysoedd Unedig (rhowch fanylion ar y dudalen olaf)</t>
  </si>
  <si>
    <t>Other housing (including Bellwin scheme grants covering housing expenditure) (please specify)</t>
  </si>
  <si>
    <t xml:space="preserve">Arall - tai (gan gynnwys grantiau Cynllun Bellwin ar gyfer gwariant tai) (rhowch fanylion) </t>
  </si>
  <si>
    <t>Arall - tai (gan gynnwys Cymorth Ariannol Brys) (rhowch fanylion yn y rhestr o dan llinell 999)</t>
  </si>
  <si>
    <t>Other NDC costs</t>
  </si>
  <si>
    <t>Arall - Costau heb eu dosbarthu</t>
  </si>
  <si>
    <t>Arall - ffyrdd a thrafnidiaeth (rhowch fanylion ar y dudalen olaf)</t>
  </si>
  <si>
    <t>Other Services</t>
  </si>
  <si>
    <t>Gwasanaethau Eraill</t>
  </si>
  <si>
    <t>Other social service (including Bellwin scheme covering social service expenditure) (please specify)</t>
  </si>
  <si>
    <t>Arall - gwasanaethau cymdeithasol (gan gynnwys Cynllun Bellwin ar gyfer gwariant gwasanaethau cymdeithasol) (rhowch fanylion)</t>
  </si>
  <si>
    <t>Arall - gwasanaethau cymdeithasol (gan gynnwys cymorth ariannol brys) (rhowch fanylion yn y rhestr o dan llinell 999)</t>
  </si>
  <si>
    <t>Arall - gwasanaethau lles</t>
  </si>
  <si>
    <t>Out of school child care</t>
  </si>
  <si>
    <t xml:space="preserve">Gofal plant y tu allan i oriau ysgol </t>
  </si>
  <si>
    <t xml:space="preserve">Gofal Plant y Tu Allan i Oriau Ysgol </t>
  </si>
  <si>
    <t>Outcome agreement grant (formally IAG)</t>
  </si>
  <si>
    <t>Grant cytundeb canlyniadau (Grant Cytundeb Gwella yn flaenorol)</t>
  </si>
  <si>
    <t>PE &amp; school sports (PESS)</t>
  </si>
  <si>
    <t>Addysg gorfforol a chwaraeon mewn ysgolion</t>
  </si>
  <si>
    <t>Planning improvement fund for local planning authorities</t>
  </si>
  <si>
    <t>Y gronfa gwella cynllunio ar gyfer awdurdodau cynllunio lleol</t>
  </si>
  <si>
    <t>Please ensure that all blank cells are populated with zeros.  It is a Welsh Government audit requirement that all cells are completed.</t>
  </si>
  <si>
    <t xml:space="preserve">Gwnewch yn siŵr fod sero ym mhob cell wag. Mae'n un o ofynion archwiliadau Llywodraeth Cymru fod pob cell yn cael ei llenwi. </t>
  </si>
  <si>
    <t>Please give the name and telephone number of the person who we may contact in case of queries:-</t>
  </si>
  <si>
    <t>Rhowch enw a rhif ffôn y person y gallwn gysylltu â hwy ar gyfer ymholiadau:-</t>
  </si>
  <si>
    <t>Please select your authority from the dropdown box on the FrontPage</t>
  </si>
  <si>
    <t>Dewiswch eich awdurdod o'r gwymplen ar y dudalen flaen</t>
  </si>
  <si>
    <t>Yr Heddlu a'r Swyddfa Gartref</t>
  </si>
  <si>
    <t>Grant swyddogion cymorth cymunedol yr heddlu gan Lywodraeth Cymru (yr heddlu yn unig)</t>
  </si>
  <si>
    <t>Cronfa arloesi yr heddlu (yr heddlu yn unig)</t>
  </si>
  <si>
    <t>Darpariaeth ôl-16 mewn ysgolion</t>
  </si>
  <si>
    <t>Trafnidiaeth gyhoeddus</t>
  </si>
  <si>
    <t>Grant amddifadedd disgyblion</t>
  </si>
  <si>
    <t>Recreation and sport (including sports council)</t>
  </si>
  <si>
    <t>Hamdden a chwaraeon (gan gynnwys cyngor chwaraeon)</t>
  </si>
  <si>
    <t>Regional collaboration grant</t>
  </si>
  <si>
    <t xml:space="preserve">Grant cydweithredu rhanbarthol </t>
  </si>
  <si>
    <t>Regional Transport Services Grant</t>
  </si>
  <si>
    <t>Grant Gwasanaethau Trafnidiaeth Rhanbarthol</t>
  </si>
  <si>
    <t>Registration of births, marriages and deaths</t>
  </si>
  <si>
    <t>Cofrestru genedigaethau, priodasau a marwolaethau</t>
  </si>
  <si>
    <t>Ad-daliadau rhent a ganiatawyd i denantiaid HRA</t>
  </si>
  <si>
    <t>Revenue Outturn</t>
  </si>
  <si>
    <t>Alldro Refeniw</t>
  </si>
  <si>
    <t>Revised general central support (after council tax was set)</t>
  </si>
  <si>
    <t>Cymorth canolog cyffredinol diwygiedig (ar ôl pennu'r dreth gyngor)</t>
  </si>
  <si>
    <t>Revised police grant allocation under principal formula (after council tax was set)</t>
  </si>
  <si>
    <t>Dyraniad diwygiedig grant yr heddlu o dan y prif fformiwla (ar ôl pennu'r dreth gyngor)</t>
  </si>
  <si>
    <t>Revised redistributed non-domestic rates income (after council tax was set)</t>
  </si>
  <si>
    <t>incwm diwygiedig ardrethi annomestig a ailddoabrthwyd (ar ôl pennu'r dreth gyngor)</t>
  </si>
  <si>
    <t>Revised revenue support grant (after council tax was set)</t>
  </si>
  <si>
    <t>Grant cynnal refeniw diwygiedig (ar ôl pennu'r dreth gyngor)</t>
  </si>
  <si>
    <t>Grant Diogelwch ar y Ffyrdd</t>
  </si>
  <si>
    <t>Running expenses</t>
  </si>
  <si>
    <t>Treuliau rhedeg</t>
  </si>
  <si>
    <t>Safer communities fund</t>
  </si>
  <si>
    <t>Cronfa cymunedau mwy diogel</t>
  </si>
  <si>
    <t>School effectiveness grant</t>
  </si>
  <si>
    <t>Grant effeithiolrwydd ysgolion</t>
  </si>
  <si>
    <t>Grant gwisg ysgol</t>
  </si>
  <si>
    <t>Service</t>
  </si>
  <si>
    <t>Gwasanaeth</t>
  </si>
  <si>
    <t>Service strategy adult services</t>
  </si>
  <si>
    <t>Strategaeth gwasanaethau oedolion</t>
  </si>
  <si>
    <t>Social care workforce development programme</t>
  </si>
  <si>
    <t>Rhaglen datblygu'r gweithlu gofal cymdeithasol</t>
  </si>
  <si>
    <t xml:space="preserve">Social services - adults aged under 65 </t>
  </si>
  <si>
    <t>Social services - children and families services</t>
  </si>
  <si>
    <t>Gwasanaethau cymdeithasol - gwasanaethau plant a theuluoedd</t>
  </si>
  <si>
    <t>Specialist ring fenced accounts</t>
  </si>
  <si>
    <t>Cyfrifon arbenigol wedi'u clustnodi</t>
  </si>
  <si>
    <t>Subjective breakdown of gross expenditure on central services, precepts and levies</t>
  </si>
  <si>
    <t>Subjective breakdown of gross expenditure on council fund housing services</t>
  </si>
  <si>
    <t>Dadansoddiad yn ôl pwnc o'r gwariant gros ar wasanaethau tai cronfa'r cyngor</t>
  </si>
  <si>
    <t>Subjective breakdown of gross expenditure on environmental services</t>
  </si>
  <si>
    <t>Dadansoddiad yn ôl pwnc o'r gwariant gros ar wasanaethau amgylcheddol</t>
  </si>
  <si>
    <t>Subjective breakdown of gross expenditure on fire services</t>
  </si>
  <si>
    <t>Dadansoddiad yn ôl pwnc o'r gwariant gros ar wasanaethau tân</t>
  </si>
  <si>
    <t>Subjective breakdown of gross expenditure on national parks' services</t>
  </si>
  <si>
    <t>Dadansoddiad yn ôl pwnc o'r gwariant gros ar wasanaethau parciau cenedlaethol</t>
  </si>
  <si>
    <t>Subjective breakdown of gross expenditure on planning and development and court services</t>
  </si>
  <si>
    <t>Dadansoddiad yn ôl pwnc o'r gwariant gros ar gynllunio a datblygu, a gwasanaethau llyosedd</t>
  </si>
  <si>
    <t>Subjective breakdown of gross expenditure on police services</t>
  </si>
  <si>
    <t>Dadansoddiad yn ôl pwnc o'r gwariant gros ar wasanaethau'r heddlu</t>
  </si>
  <si>
    <t>Cronfa Weithredu ar Gamddefnyddio Sylweddau</t>
  </si>
  <si>
    <t>Substance misuse action fund (SMAF)</t>
  </si>
  <si>
    <t xml:space="preserve">Cronfa weithredu ar gamddefnyddio sylweddau </t>
  </si>
  <si>
    <t>Substance misuse action fund (SMAF) (other)</t>
  </si>
  <si>
    <t>Cronfa weithredu ar gamddefnyddio sylweddau (arall)</t>
  </si>
  <si>
    <t>Supporting people (housing)</t>
  </si>
  <si>
    <t>Cefnogi pobl (tai)</t>
  </si>
  <si>
    <t>Cefnogi pobl (gwasanaethau cymdeithasol)</t>
  </si>
  <si>
    <t>Teacher costs (line 109, column 1.10)</t>
  </si>
  <si>
    <t>Costau athrawon (llinell 109, colofn 1.10)</t>
  </si>
  <si>
    <t>Telephone: 029 2082 - (5673 or 3963)</t>
  </si>
  <si>
    <t>Ffôn: 029 2082 - (5673 neu 3963)</t>
  </si>
  <si>
    <t>This form should be completed on a non-FRS17 and PFI "Off Balance Sheet" basis.</t>
  </si>
  <si>
    <t>Dylid llenwi'r ffurflen hon heb fod ar sail FRS17 ac ar sail Menter Cyllid Preifat (PFI) "oddi ar y fantolen"</t>
  </si>
  <si>
    <t>Tidy towns grant</t>
  </si>
  <si>
    <t>Grant trefi taclus</t>
  </si>
  <si>
    <t>Total adults aged under 65 with learning disabilities</t>
  </si>
  <si>
    <t xml:space="preserve">Cyfanswm yr oedolion o dan 65 oed sydd ag anableddau dysgu </t>
  </si>
  <si>
    <t>Total adults aged under 65 with mental health needs</t>
  </si>
  <si>
    <t>Cyfanswm yr oedolion o dan 65 oed sydd ag anghenion iechyd meddwl</t>
  </si>
  <si>
    <t>Total central services</t>
  </si>
  <si>
    <t>Cyfanswm gwasanaethau canolog</t>
  </si>
  <si>
    <t>Total central services to the public</t>
  </si>
  <si>
    <t>Cyfanswm gwasanaethau canolog i'r cyhoedd</t>
  </si>
  <si>
    <t>Total community safety</t>
  </si>
  <si>
    <t>Cyfanswm diogelwch cymunedol</t>
  </si>
  <si>
    <t>Total conservation</t>
  </si>
  <si>
    <t>Cyfanswm cadwraeth</t>
  </si>
  <si>
    <t>Total contributing councils</t>
  </si>
  <si>
    <t>Cyfanswm cynghorau sy'n cyfrannu</t>
  </si>
  <si>
    <t>Total coroners' and other courts services</t>
  </si>
  <si>
    <t>Cyfanswm llysoedd y crwneriaid a llysoedd eraill</t>
  </si>
  <si>
    <t>Total corporate and democratic core</t>
  </si>
  <si>
    <t>Cyfanswm y craidd corfforaethol a democrataidd</t>
  </si>
  <si>
    <t>Total corporate and democratic core costs</t>
  </si>
  <si>
    <t>Cyfanswm costau'r craidd corfforaethol a democrataidd</t>
  </si>
  <si>
    <t>Cyfanswm Addysg</t>
  </si>
  <si>
    <t>Total environmental and regulatory services</t>
  </si>
  <si>
    <t>Cyfanswm gwasanaethau amgylcheddol a rheoleiddiol</t>
  </si>
  <si>
    <t>Total environmental health</t>
  </si>
  <si>
    <t>Cyfanswm iechyd yr amgylchedd</t>
  </si>
  <si>
    <t>Total fire services</t>
  </si>
  <si>
    <t>Cyfanswm gwasanaethau tân</t>
  </si>
  <si>
    <t>Total fire services including central costs</t>
  </si>
  <si>
    <t>Cyfanswm gwasanaethau tân, gan gynnwys costau canolog</t>
  </si>
  <si>
    <t>Total grants</t>
  </si>
  <si>
    <t>Cyfanswm grantiau</t>
  </si>
  <si>
    <t>Total Highways, Roads and Transport</t>
  </si>
  <si>
    <t>Cyfanswm Priffyrdd, Ffyrdd a Thrafnidiaeth</t>
  </si>
  <si>
    <t>Cyfanswm y Swyddfa Gartref, yr Adran Materion Cyfansoddiadol a Gweinyddiaeth y Llysoedd Unedig</t>
  </si>
  <si>
    <t>Cyfanswm Tai</t>
  </si>
  <si>
    <t>Total local tax collection</t>
  </si>
  <si>
    <t>Cyfanswm casglu trethi lleol</t>
  </si>
  <si>
    <t>Total national park services</t>
  </si>
  <si>
    <t>Cyfanswm gwasanaethau parciau cenedlaethol</t>
  </si>
  <si>
    <t>Total national park services including central costs</t>
  </si>
  <si>
    <t>Cyfanswm gwasanaethau parciau cenedlaethol gan gynnwys costau canolog</t>
  </si>
  <si>
    <t>Total non distributed costs</t>
  </si>
  <si>
    <t>Cyfanswm costau heb eu dosbarthu</t>
  </si>
  <si>
    <t>Total of all grants</t>
  </si>
  <si>
    <t>Cyfanswm yr holl grantiau</t>
  </si>
  <si>
    <t>Total other central costs</t>
  </si>
  <si>
    <t>Cyfanswm costau canolog eraill</t>
  </si>
  <si>
    <t>Total other council fund housing services</t>
  </si>
  <si>
    <t>Cyfanswm gwasanaethau eraill tai cronfa'r cyngor</t>
  </si>
  <si>
    <t>Cyfanswm Gwasanaethau Lleol Eraill</t>
  </si>
  <si>
    <t>Total Other Services</t>
  </si>
  <si>
    <t>Cyfanswm Gwasanaethau Eraill</t>
  </si>
  <si>
    <t>Total planning and development services</t>
  </si>
  <si>
    <t>Cyfanswm gwasanaethau cynllunio a datblygu</t>
  </si>
  <si>
    <t>Total police and Home Office</t>
  </si>
  <si>
    <t>Cyfanswm yr heddlu a'r Swyddfa Gartref</t>
  </si>
  <si>
    <t>Total police services</t>
  </si>
  <si>
    <t>Cyfanswm gwasanaethau'r heddlu</t>
  </si>
  <si>
    <t>Cyfanswm Ffyrdd a Thrafnidiaeth</t>
  </si>
  <si>
    <t>Total waste</t>
  </si>
  <si>
    <t>Cyfanswm gwastraff</t>
  </si>
  <si>
    <t>Partneriaethau Canol Tref (nawr yn cynnwys grant trefi taclus)</t>
  </si>
  <si>
    <t>Tranquil greener, cleaner places</t>
  </si>
  <si>
    <t>Lleoedd tawelach, gwyrddach a glanach</t>
  </si>
  <si>
    <t>Transfer to HRA balance (column 1) or from (column 6b) HRA balance</t>
  </si>
  <si>
    <t>Trosglwyddo i falans HRA (colofn 1) neu o (colofn 6b) falans HRA</t>
  </si>
  <si>
    <t>Welsh in education (WEG) grant</t>
  </si>
  <si>
    <t>Grant y Gymraeg mewn Addysg</t>
  </si>
  <si>
    <t>Cynllun Tocynnau Teithio Rhatach i Bobl Ifanc</t>
  </si>
  <si>
    <t>Cronfa Atal Troseddau Ieuenctid</t>
  </si>
  <si>
    <t>Bwrdd cyfiawnder ieuenctid</t>
  </si>
  <si>
    <t>Youth justices board</t>
  </si>
  <si>
    <t>Grant Cymorth Strategaeth Gwaith Ieuenctid</t>
  </si>
  <si>
    <t>Asylum seekers children's services</t>
  </si>
  <si>
    <t>Gwasanaethau plant i geiswyr lloches</t>
  </si>
  <si>
    <t>Plant sy'n derbyn gofal</t>
  </si>
  <si>
    <t>Gwasanaethau cymorth i deuluoedd</t>
  </si>
  <si>
    <t>Safeguarding children and young people's services</t>
  </si>
  <si>
    <t>Gwasanaethau diogelu plant a phobl ifanc</t>
  </si>
  <si>
    <t>Gwasanaethau i bobl ifanc</t>
  </si>
  <si>
    <t>Additional learning needs within LA budget</t>
  </si>
  <si>
    <t xml:space="preserve">Anghenion dysgu ychwanegol o fewn cyllideb yr ALl </t>
  </si>
  <si>
    <t>Additional learning needs within school budget</t>
  </si>
  <si>
    <t>Anghenion dysgu ychwanegol o fewn cyllideb yr ysgol</t>
  </si>
  <si>
    <t>Adult social care</t>
  </si>
  <si>
    <t>Gofal cymdeithasol i Oedolion</t>
  </si>
  <si>
    <t>Oedolion o dan 65 oed sydd ag anabledd corfforol neu nam ar y synhwyrau</t>
  </si>
  <si>
    <t>Oedolion o dan 65 oed sydd ag anableddau dysgu</t>
  </si>
  <si>
    <t>Adults aged under 65 with mental health needs</t>
  </si>
  <si>
    <t>Oedolion o dan 65 oed sydd ag anghenion iechyd meddwl</t>
  </si>
  <si>
    <t>Aggregates of schools' financial reserves</t>
  </si>
  <si>
    <t>Symiau cyfunol cronfeydd ariannol wrth gefn ysgolion</t>
  </si>
  <si>
    <t>Amounts transferred to the capital account in respect of education</t>
  </si>
  <si>
    <t>Symiau a dosglwyddwyd i'r cyfrif cyfalaf ar gyfer addysg</t>
  </si>
  <si>
    <t>Children's social care</t>
  </si>
  <si>
    <t>Gofal cymdeithasol i blant</t>
  </si>
  <si>
    <t>Cultural and related services</t>
  </si>
  <si>
    <t>Gwasanaethau diwylliannol a chysylltiedig</t>
  </si>
  <si>
    <t xml:space="preserve">Employee costs </t>
  </si>
  <si>
    <t>MEMORANDUM ITEMS</t>
  </si>
  <si>
    <t>EITEMAU MEMORANDWM</t>
  </si>
  <si>
    <t>Non-delegated schools expenditure</t>
  </si>
  <si>
    <t>Gwariant ysgolion heb ei ddirprwyo</t>
  </si>
  <si>
    <t>Of which payments to the voluntary sector</t>
  </si>
  <si>
    <t>Ac o hynny, taliadau i'r sector gwirfoddol</t>
  </si>
  <si>
    <t>Pobl hyn (65 oed a throsodd) gan gynnwys pobl hyn sydd a salwtch meddwl</t>
  </si>
  <si>
    <t>Other adult services (aged under 65)</t>
  </si>
  <si>
    <t>Gwasanaethau eraill i oedolion (sydd o dan 65 oed)</t>
  </si>
  <si>
    <t xml:space="preserve">Other employee costs </t>
  </si>
  <si>
    <t>Costau eraill cyflogeion</t>
  </si>
  <si>
    <t>pay account</t>
  </si>
  <si>
    <t>cyfrif tâl</t>
  </si>
  <si>
    <t>Revenue amounts transferred to the capital account</t>
  </si>
  <si>
    <t>Symiau refeniw wedi'u trosglwyddo i'r cyfrif cyfalaf</t>
  </si>
  <si>
    <t xml:space="preserve">Running expenses </t>
  </si>
  <si>
    <t>SEN expenditure outside of special schools</t>
  </si>
  <si>
    <t>Gwariant AAA y tu allan i ysgolion arbennig</t>
  </si>
  <si>
    <t>services</t>
  </si>
  <si>
    <t>gwasanaethau</t>
  </si>
  <si>
    <t>Social services expenditure</t>
  </si>
  <si>
    <t>Gwariant gwasanaethau cymdeithasol</t>
  </si>
  <si>
    <t>Subjective breakdown of gross expenditure on cultural and related services</t>
  </si>
  <si>
    <t>Dadansoddiad yn ôl pwnc o'r gwariant gros ar wasanaethau diwylliannol a chysylltiedig</t>
  </si>
  <si>
    <t>Subjective breakdown of gross expenditure on education services</t>
  </si>
  <si>
    <t>Dadansoddiad yn ôl pwnc o'r gwariant gros ar wasanaethau addysg</t>
  </si>
  <si>
    <t>Subjective breakdown of gross expenditure on highways, roads and transport services</t>
  </si>
  <si>
    <t>Dadansoddiad yn ôl pwnc o'r gwariant gros ar wasanaethau priffyrdd, ffyrdd a thrafnidiaeth</t>
  </si>
  <si>
    <t>Subjective breakdown of gross expenditure on social services</t>
  </si>
  <si>
    <t>Dadansoddiad yn ôl pwnc o'r gwariant gros ar wasanaethau cymdeithasol</t>
  </si>
  <si>
    <t>Teacher costs</t>
  </si>
  <si>
    <t>Costau athrawon</t>
  </si>
  <si>
    <t>To be transferred to revenue summary form</t>
  </si>
  <si>
    <t>I'w drosglwyddo i'r ffurflen crynodeb o refeniw</t>
  </si>
  <si>
    <t>Total cultural and related services</t>
  </si>
  <si>
    <t>Cyfanswm gwasanaethau diwylliannol a chysylltiedig</t>
  </si>
  <si>
    <t>Total culture and heritage</t>
  </si>
  <si>
    <t>Cyfanswm diwylliant a threftadaeth</t>
  </si>
  <si>
    <t>Total net expenditure on SEN provision: middle schools (statemented and non-statemented pupils)</t>
  </si>
  <si>
    <t>Cyfanswm gwariant net ar ddarpariaeth AAA: ysgolion canol (disgyblion â datganiad a disgyblion heb ddatganiad)</t>
  </si>
  <si>
    <t>Total net expenditure on SEN provision: nursery schools (statemented and non-statemented pupils)</t>
  </si>
  <si>
    <t>Cyfanswm gwariant net ar ddarpariaeth AAA: ysgolion meithrin (disgyblion â datganiad a disgyblion heb ddatganiad)</t>
  </si>
  <si>
    <t>Total net expenditure on SEN provision: primary schools (statemented and non-statemented pupils)</t>
  </si>
  <si>
    <t>Cyfanswm gwariant net ar ddarpariaeth AAA: ysgolion cynradd (disgyblion â datganiad a disgyblion heb ddatganiad)</t>
  </si>
  <si>
    <t>Total net expenditure on SEN provision: secondary schools (statemented and non-statemented pupils)</t>
  </si>
  <si>
    <t>Cyfanswm gwariant net ar ddarpariaeth AAA: ysgolion uwchradd (disgyblion â datganiad a disgyblion heb ddatganiad)</t>
  </si>
  <si>
    <t>Total structural maintenance, highways and roads</t>
  </si>
  <si>
    <t>Cyfanswm cynnal a chadw strwythurol, priffyrdd a ffyrdd</t>
  </si>
  <si>
    <t>Transfers from (-) / to (+) schools' financial reserves of another LA</t>
  </si>
  <si>
    <t>Trosglwyddiadau o (-) / i (+) gronfeydd ariannol wrth gefn ysgolion mewn ALl arall</t>
  </si>
  <si>
    <t>Validations - please ensure these have been cleared before issuing your returns.</t>
  </si>
  <si>
    <t>Dilysu - gwnewch yn siŵr fod y rhain wedi cael eu cymeradwyo cyn cyflwyno eich ffurflenni</t>
  </si>
  <si>
    <t>If you have a variance, please record the reasons for these under the notes section.</t>
  </si>
  <si>
    <t>Os oes gennych amrywiant, cofnodwch y rhesymau dros hyn yn yr adran nodiadau.</t>
  </si>
  <si>
    <t>RG Total Education = RS Lines 1 + 2</t>
  </si>
  <si>
    <t>Cyfanswm RG Addysg = Llinellau RS 1 + 2</t>
  </si>
  <si>
    <t>RG Total Social Services = RS Lines 6 to 8</t>
  </si>
  <si>
    <t>Cyfanswm RG Gwasanaethau Cymdeithasol = Llinellau RS 6 i 8</t>
  </si>
  <si>
    <t>RG Total Highways = RS Lines 3 to 5</t>
  </si>
  <si>
    <t>Cyfanswm RG Priffyrdd = Llinellau RS 3 i 5</t>
  </si>
  <si>
    <t>RG Total Housing (less CTRS Admin) = RO8 line 26</t>
  </si>
  <si>
    <t>Cyfanswm RG Tai (wedi tynnu CTRS Gweinyddol) = RO8 llinell 26</t>
  </si>
  <si>
    <t>Employee Cost &lt;&gt;0</t>
  </si>
  <si>
    <t>Cost cyflogeion &lt;&gt;0</t>
  </si>
  <si>
    <t>RS Line 70 Column 4 - Should be less than £500k</t>
  </si>
  <si>
    <t>RS Llinell 70 Colofn 4 - Dylai fod yn llai na £500k</t>
  </si>
  <si>
    <t>Gwargedau/Diffygion (ansylweddol) ar gyfrifon masnachu mewnol heb eu dadgyfuno yn ôl gwasanaeth</t>
  </si>
  <si>
    <t>RG Total Police = ROP Lines 6 and 11</t>
  </si>
  <si>
    <t>Cyfanswm RG Heddlu = ROP Llinellau 6 ac 11</t>
  </si>
  <si>
    <t>RG Line 201 = RO2 Line 26</t>
  </si>
  <si>
    <t xml:space="preserve">RG Llinell 201  = RO2 Llinell 26 </t>
  </si>
  <si>
    <t>Grant ad-dalu tocynnau teithio rhatach</t>
  </si>
  <si>
    <t>RO5 25.6 Column 11 = RG 624 Column 1</t>
  </si>
  <si>
    <t>RO5 25.6 Colofn 11 = RG 624 Colofn 1</t>
  </si>
  <si>
    <t>Waste Grant</t>
  </si>
  <si>
    <t>Grant Gwastraff</t>
  </si>
  <si>
    <t>Tolerance +/- 1K</t>
  </si>
  <si>
    <t>Goddefiant +/- 1K</t>
  </si>
  <si>
    <t>RO4 Line 6 Column 11 = RG 603 Column 1</t>
  </si>
  <si>
    <t>RO4 Llinell 6 Colofn 11 = RG 603 Colofn 1</t>
  </si>
  <si>
    <t>Cultural &amp; heritage</t>
  </si>
  <si>
    <t>Diwylliannol a threftadaeth</t>
  </si>
  <si>
    <t>Less than</t>
  </si>
  <si>
    <t>Yn llai na</t>
  </si>
  <si>
    <t>Should</t>
  </si>
  <si>
    <t>Dylai fod</t>
  </si>
  <si>
    <t>RS Line 58 (col 4) / 
RS Line 60 (col 4)</t>
  </si>
  <si>
    <t>RS Llinell 58 (col 4) / 
RS Llinell 60 (col 4)</t>
  </si>
  <si>
    <t>RS Line 59 (col 4) / 
RS Line 60 (col 4)</t>
  </si>
  <si>
    <t>RS Llinell 59 (col 4) / 
RS Llinell 60 (col 4)</t>
  </si>
  <si>
    <t>RS Line 90
(col 5)</t>
  </si>
  <si>
    <t>RS Llinell 90
(col 5)</t>
  </si>
  <si>
    <t>RO8 Line 32 column 10</t>
  </si>
  <si>
    <t>RO8 Llinell 32 colofn 10</t>
  </si>
  <si>
    <t>Nodiadau</t>
  </si>
  <si>
    <t>Alldro cyfalaf</t>
  </si>
  <si>
    <t xml:space="preserve">Os oes angen, newidiwch enw a rhif ffôn y person y gallwn gysylltu â hwy ar gyfer ymholiadau:- </t>
  </si>
  <si>
    <t>Enw'r person cyswllt:</t>
  </si>
  <si>
    <t>E-bost</t>
  </si>
  <si>
    <t>Rhaid cyflwyno'r wybodaeth ar y ffurflen hon i Lywodraeth Cymru yn unol ag adran 14 o Ddeddf Llywodraeth Leol 2003.</t>
  </si>
  <si>
    <t>This form must be returned by 31 July</t>
  </si>
  <si>
    <t>Rhaid dychwelyd y ffurflen hon erbyn 31 Gorffennaf</t>
  </si>
  <si>
    <t>Anfonwch y daenlen drwy e-bost i'r cyfeiriad isod. Sylwch nad oes rhaid inni gael copi caled wedi'i lofnodi o'r ffurflen hon bellach.</t>
  </si>
  <si>
    <t>Dylid cyfeirio pob ymholiad ynghylch llenwi'r ffurflen neu'r daenlen at Frank Kelly neu Anthony Newby, dros y ffôn neu drwy e-bost, yn unol â'r cyfarwyddiadau isod.</t>
  </si>
  <si>
    <t>Ystadegau Ariannol Llywodraeth Leol,</t>
  </si>
  <si>
    <t>Gwasanaethau Gwybodaeth a Dadansoddi,</t>
  </si>
  <si>
    <t>E-bost: lgfs.transfer@wales.gsi.gov.uk</t>
  </si>
  <si>
    <t>Dewiswch eich awdurdod ar y dudalen flaen</t>
  </si>
  <si>
    <t>COR1-2:       Alldro cyfalaf 1 a 2</t>
  </si>
  <si>
    <t>Adeiladu ffyrdd newydd / Gwella ffyrdd</t>
  </si>
  <si>
    <t>Cynnal a chadw adeileddol - prif ffyrdd</t>
  </si>
  <si>
    <t>Cynnal a chadw adeileddol - ffyrdd mewn ALlau eraill</t>
  </si>
  <si>
    <t>Gwariant ar bontydd</t>
  </si>
  <si>
    <t>Diogelwch ar y ffyrdd</t>
  </si>
  <si>
    <t>Parcio cerbydau (gan gynnwys meysydd parcio)</t>
  </si>
  <si>
    <t>Trafnidiaeth gyhoeddus i deithwyr - bws</t>
  </si>
  <si>
    <t>Trafnidiaeth gyhoeddus i deithwyr - rheilffyrdd, rheilffyrdd tanddaearol ac arall</t>
  </si>
  <si>
    <t>Pontydd ffyrdd â tholl, twnelau a fferïau a chwmnïau trafnidiaeth gyhoeddus</t>
  </si>
  <si>
    <t>Caffael/Gwerthu tir ar gyfer y Cyfrif Refeniw Tai (HRA)</t>
  </si>
  <si>
    <t>Adeiladu anheddau HRA newydd</t>
  </si>
  <si>
    <t>Prynu/Gwerthu anheddau HRA</t>
  </si>
  <si>
    <t>Prifsymiau ar forgeisi / benthyciadau a ddarparwyd i brynu tai cyngor wedi eu had-dalu'n llawn yn gynnar</t>
  </si>
  <si>
    <t>Morgeisi/Benthyciadau a ddarparwyd ar gyfer prynu tai cyngor</t>
  </si>
  <si>
    <t>Gwella ac atgyweirio - tai concrit cydnerth parod HRA</t>
  </si>
  <si>
    <t>Gwella ac atgyweirio anheddau HRA eraill</t>
  </si>
  <si>
    <t>Perchentyaeth cost isel (HRA)</t>
  </si>
  <si>
    <t>HRA arall</t>
  </si>
  <si>
    <t>Gwaith amgylcheddol mewn ardaloedd adnewyddu</t>
  </si>
  <si>
    <t>Atgyweitio grŵp</t>
  </si>
  <si>
    <t>Clirio slymiau</t>
  </si>
  <si>
    <t>Perchentyaeth cost isel (ddim HRA)</t>
  </si>
  <si>
    <t>Grantiau adnewyddu</t>
  </si>
  <si>
    <t>Grantiau eraill</t>
  </si>
  <si>
    <t>Benthyca i landlordiaid cymdeithasol cofrestredig</t>
  </si>
  <si>
    <t>Benthyca i fenthycwyr eraill</t>
  </si>
  <si>
    <t>Gweithgareddau a chyfleusterau y celfyddydau (gan gynnwys theatrau)</t>
  </si>
  <si>
    <t>Datblygu chwaraeon a chwarae plant</t>
  </si>
  <si>
    <t>Adfer tir diffaith (cymorth grant)</t>
  </si>
  <si>
    <t>Cynllunio a datblygu (gan gynnwys safleoedd Sipsiwn)</t>
  </si>
  <si>
    <t>Caffael tir ac adeiladau presennol</t>
  </si>
  <si>
    <t>Adeiladau newydd, addasu ac adnewyddu</t>
  </si>
  <si>
    <t>Cerbydau</t>
  </si>
  <si>
    <t>Peiriannau ac offer safle</t>
  </si>
  <si>
    <t>Total expenditure on fixed assets</t>
  </si>
  <si>
    <t>Cyfanswm gwariant ar asedau sefydlog</t>
  </si>
  <si>
    <t>Grantiau cyfalaf</t>
  </si>
  <si>
    <t>Blanesymiau cyfalaf</t>
  </si>
  <si>
    <t>Asedau sefylog annirweddol</t>
  </si>
  <si>
    <t>Gwerthu asedau sefydlog</t>
  </si>
  <si>
    <t>Ad-dalu blaensymiau a grantiau cyfalaf</t>
  </si>
  <si>
    <t>Total receipts</t>
  </si>
  <si>
    <t xml:space="preserve">Asedau nad ydynt yn cael eu cyllido gan wariant cyfalaf ALl </t>
  </si>
  <si>
    <t>Gwariant a derbyniadau cyfalaf</t>
  </si>
  <si>
    <t>Gwariant</t>
  </si>
  <si>
    <t>Derbyniadau</t>
  </si>
  <si>
    <t>COR 4:         Alldro cyfalaf 4</t>
  </si>
  <si>
    <t>Crynodeb cyfrif cyfalaf a chyllido gwariant cyfalaf, 2014-15</t>
  </si>
  <si>
    <t>Bloc gwasanaethau (COR 1-2 cyfeiriadau cyfatebol)</t>
  </si>
  <si>
    <t>Tai (llinell 36)</t>
  </si>
  <si>
    <t>Ardoll Trosglwyddo Gwirfoddol ar Raddfa Fawr</t>
  </si>
  <si>
    <t>Caffael cyfalaf cyfranddaliadau neu gyfalaf benthyg</t>
  </si>
  <si>
    <t>Gwariant drwy gyfarwyddyd adran 16(2)</t>
  </si>
  <si>
    <t>Cael gwared ar gyfalaf cyfranddalaiadau neu gyfalaf benthyg</t>
  </si>
  <si>
    <t>Total capital receipts</t>
  </si>
  <si>
    <t>Cyfanswm derbyniadau cyfalaf</t>
  </si>
  <si>
    <t>Total capital expenditure and receipts:</t>
  </si>
  <si>
    <t>Cyfanswm gwariant a derbyniadau cyfalaf:</t>
  </si>
  <si>
    <t>Adnoddau i'w defnyddio i gyllido gwariant cyfalaf</t>
  </si>
  <si>
    <t>Grantiau cyfalaf gan Lywodraeth Cymru ac Adrannau eraill Llywodraeth y DU</t>
  </si>
  <si>
    <t>Grantiau o Gronfeydd Strwythurol Ewropeaidd (gan gynnwys ERDF)</t>
  </si>
  <si>
    <t xml:space="preserve">Grantiau a chyfraniadau gan gyrff cyhoeddus a noddir gan Lywodraeth Cymru / cyrff cyhoeddus anadrannol </t>
  </si>
  <si>
    <t>Cyllid gan y Loteri Genedlaethol</t>
  </si>
  <si>
    <t>Grantiau a chyfraniadau eraill, gan gynnwys rhai gan ddatblygwyr preifat</t>
  </si>
  <si>
    <t>Defnydd o dderbyniadau cyfalaf</t>
  </si>
  <si>
    <t>Lwfans Atgyweiriadau Mawr (MRA)</t>
  </si>
  <si>
    <t>Gwariant cyfalaf a roddwyd ar gyfrif refeniw (ddim HRA)</t>
  </si>
  <si>
    <t>Gwariant cyfalaf a roddwyd ar gyfrif cyfalaf (HRA)</t>
  </si>
  <si>
    <t xml:space="preserve">Trefniadau benthyca a chredyd sy'n denu cymorth y llywodraeth ganolog (ddim HRA)  </t>
  </si>
  <si>
    <t xml:space="preserve">Trefniadau benthyca a chredyd sy'n denu cymorth y llywodraeth ganolog  (HRA)  </t>
  </si>
  <si>
    <t>Trefniadau benthyca a chredyd eraill (ddim HRA)</t>
  </si>
  <si>
    <t>Trefniadau benthyca a chredyd eraill (HRA)</t>
  </si>
  <si>
    <t>Total resources used to finance capital expenditure (the sum of the figures in the white cells above)</t>
  </si>
  <si>
    <t>Cyfanswm yr adnoddau a ddefnyddiwyd i gyllido gwariant cyfalaf (swm y ffigurau yn y celloedd gwyn uchod)</t>
  </si>
  <si>
    <t>Gofyniad cyllido cyfalaf:</t>
  </si>
  <si>
    <t>Gofyniad Cyllido Cyfalaf fel yr oedd ar 1 Ebrill</t>
  </si>
  <si>
    <t>Darpariaeth Isafswm Refeniw a chyfraniadau gwirfoddol</t>
  </si>
  <si>
    <t>Benthyca, credyd a buddsoddiadau ar ddechrau'r flwyddyn:</t>
  </si>
  <si>
    <t>Benthyca gros fel yr oedd ar ddechrau'r flwyddyn</t>
  </si>
  <si>
    <t>Rhwymedigaethau hirdymor eraill ar ddechrau'r flwyddyn</t>
  </si>
  <si>
    <t>Buddsoddiadau ar ddechrau'r flwyddyn</t>
  </si>
  <si>
    <t>Benthyca gros ar ddiwedd y flwyddyn</t>
  </si>
  <si>
    <t>Rhwymedigaethau hirdymor eraill ar ddiwedd y flwyddyn</t>
  </si>
  <si>
    <t>Buddsoddiadau ar ddiwedd y flwyddyn</t>
  </si>
  <si>
    <t>Ffin weithredol a therfyn awdurdodedig</t>
  </si>
  <si>
    <t>Ffin weithredol ar gyfer dyled allanol ar ddechrau'r flwyddyn</t>
  </si>
  <si>
    <t>Terfyn awdurdodedig ar gyfer dyled allanol ar ddechrau'r flwyddyn</t>
  </si>
  <si>
    <t>Ffin weithredol ar gyfer dyled allanol ar ddiwedd y flwyddyn</t>
  </si>
  <si>
    <t>Terfyn awdurdodedig ar gyfer dyled allanol ar ddiwedd y flwyddyn</t>
  </si>
  <si>
    <t>Cyfanswm derbyniadau:</t>
  </si>
  <si>
    <t>Memorandwm:</t>
  </si>
  <si>
    <t>Rhwymedigaethau ychwanegol cwmnïau Awdurdodau Lleol:</t>
  </si>
  <si>
    <t>Benthyca gros a rhwymedigaethau hirdymor eraill ar ddechrau'r flwyddyn</t>
  </si>
  <si>
    <t>Benthyca gros a rhwymedigaethau hirdymor eraill ar ddiwedd y flwyddyn</t>
  </si>
  <si>
    <t>Benthyca HRA gros heb gymorth:</t>
  </si>
  <si>
    <t>Ar ddechrau'r flwyddyn</t>
  </si>
  <si>
    <t>Ar ddiwedd y flwyddyn</t>
  </si>
  <si>
    <t>Ffigurau'r Awdurdod ar gyfer y Fenter Benthyca Llywodraeth Leol (LGBI) ar gyfer gwella priffyrdd</t>
  </si>
  <si>
    <t>Swm sydd wedi'i gynnwys yn llinell 31.1 uchod sy'n gysylltiedig â'r LGBI ar gyfer gwella priffyrdd</t>
  </si>
  <si>
    <t>Defnyddiwch y celloedd gwyn yn unig i gofnodi</t>
  </si>
  <si>
    <t>Mae'r celloedd glas wedi'u cyfrifo</t>
  </si>
  <si>
    <t>Nid yw'r celloedd aur yn cael eu defnyddio</t>
  </si>
  <si>
    <t>Dylai bod llinellau 32 a 19 yn hafal. Caiff unrhyw wahaniaeth ei ddangos yma:</t>
  </si>
  <si>
    <t>Cyllido PFI 'ar y fantolen'</t>
  </si>
  <si>
    <t>Cyllido cyfalaf</t>
  </si>
  <si>
    <t>Llinell 30.1 a 30.2 yn fwy na 0</t>
  </si>
  <si>
    <t>Llinell 35 fel canran o linell 33</t>
  </si>
  <si>
    <t>Llinell 38 + llinell 39 yn fwy na 0</t>
  </si>
  <si>
    <t>Liinell 38 + llinell 39 fel canran o linell 33</t>
  </si>
  <si>
    <t>Llinell 40 neu 43 yn fwy nag 1</t>
  </si>
  <si>
    <t>Llinell 41 + llinell 42 yn fwy na 0</t>
  </si>
  <si>
    <t>Llinell 44 yn fwy na neu yn hafal i linell 38 + llinell 39</t>
  </si>
  <si>
    <t>Llinell 45 yn fwy na neu yn hafal i linell 44</t>
  </si>
  <si>
    <t>Llinell 47 yn fwy na neu yn hafal i linell 46</t>
  </si>
  <si>
    <t>Llinell 46 yn fwy na neu yn hafal i linell 41 + llinell 42</t>
  </si>
  <si>
    <t>Llinell 45 yn fwy na neu yn hafal i linell 37</t>
  </si>
  <si>
    <t>Llinell 47 yn fwy na neu yn hafal i linell 37</t>
  </si>
  <si>
    <t>Llinell 48 yn llai na hanner llinell 38 + llinell 39</t>
  </si>
  <si>
    <t>Llinell 49 + yn llai na hanner llinell 41 + llinell 42</t>
  </si>
  <si>
    <t>Llinell 43 yn fwy na 0</t>
  </si>
  <si>
    <t>Llinell 44 yn fwy na 0</t>
  </si>
  <si>
    <t>Llinell 45 yn fwy na 0</t>
  </si>
  <si>
    <t>Llinell 46 yn fwy na 0</t>
  </si>
  <si>
    <t>Llinell 47 yn fwy na 0</t>
  </si>
  <si>
    <t>Total</t>
  </si>
  <si>
    <t>Cyfanswm</t>
  </si>
  <si>
    <t>sylw</t>
  </si>
  <si>
    <t>Defnyddiwch y blwch isod i roi naratif ategol cryno ar unrhyw newid mewn amgylchiadau a allai effeithio ar</t>
  </si>
  <si>
    <t>y ffigurau rhagolygol o gwmpas yr amser hwn.</t>
  </si>
  <si>
    <t>Er enghraifft, gallai'r canlynol achosi newid neu addasiad i'r rhagolygon: oedi o ran prosiectau, newid blaenoriaethau ar gyfer budssoddi cyfalaf</t>
  </si>
  <si>
    <t xml:space="preserve">neu i bennu - dros dro - unrhyw wariant cyfalaf y gellid bod angen cyfarwyddyd cyfalafu ar ei gyfer. </t>
  </si>
  <si>
    <t>Written off as bad debts in-year</t>
  </si>
  <si>
    <t xml:space="preserve">   Y swm a gafodd ei ddileu fel dyled ddrwg yn ystod y flwyddyn</t>
  </si>
  <si>
    <t>Received in-year</t>
  </si>
  <si>
    <t xml:space="preserve">   Y swm a gafwyd yn ystod y flwyddyn</t>
  </si>
  <si>
    <t>Arrears outstanding at the end of the year (line 3 - line 4 - line 5)</t>
  </si>
  <si>
    <t>£ miloedd</t>
  </si>
  <si>
    <t>'+ Line 16 (£K)</t>
  </si>
  <si>
    <t>+ llinell 16 (£K)</t>
  </si>
  <si>
    <t>'+ row 10</t>
  </si>
  <si>
    <t>+ rhes 10</t>
  </si>
  <si>
    <t>1 April 1993 to 31 March 2015</t>
  </si>
  <si>
    <t>1 Ebrill 1993 i 31 Mawrth 2015</t>
  </si>
  <si>
    <t>of which:</t>
  </si>
  <si>
    <t>ac o hynny:</t>
  </si>
  <si>
    <t>Commutation adjustment</t>
  </si>
  <si>
    <t>Addasiad cymudiad</t>
  </si>
  <si>
    <t>Other adjustments to net current expenditure</t>
  </si>
  <si>
    <t>Addasiadau eraill i wariant net cyfredol</t>
  </si>
  <si>
    <t>Addysg arbennig</t>
  </si>
  <si>
    <t>Special education:</t>
  </si>
  <si>
    <t>Addysg arbennig:</t>
  </si>
  <si>
    <t>Continuing education:</t>
  </si>
  <si>
    <t>Addysg barhaus:</t>
  </si>
  <si>
    <t>Addysg cyn-gynradd</t>
  </si>
  <si>
    <t>Road safety education and safe routes (including school crossing patrols)</t>
  </si>
  <si>
    <t>Addysg diogelwch ar y ffyrdd a llwybrau diogel (gan gynnwys hebryngwyr croesfannau ysgol)</t>
  </si>
  <si>
    <t>Community education</t>
  </si>
  <si>
    <t>Addysg gymunedol</t>
  </si>
  <si>
    <t>Addysg gynradd</t>
  </si>
  <si>
    <t>Adult education</t>
  </si>
  <si>
    <t>Addysg i oedolion</t>
  </si>
  <si>
    <t>Education of children looked after</t>
  </si>
  <si>
    <t>Addysg plant sy'n derbyn gofal</t>
  </si>
  <si>
    <t>Addysg uwchradd</t>
  </si>
  <si>
    <t>Education:</t>
  </si>
  <si>
    <t>Addysg:</t>
  </si>
  <si>
    <t>Adnewyddu tai'r sector preifat</t>
  </si>
  <si>
    <t>SECTION A - Council tax</t>
  </si>
  <si>
    <t>ADRAN A – y Dreth Gyngor</t>
  </si>
  <si>
    <t>SECTION B - Non-domestic rates</t>
  </si>
  <si>
    <t>ADRAN B – Ardrethi annomestig</t>
  </si>
  <si>
    <t>Ailgylchu</t>
  </si>
  <si>
    <t>Arall - Amaethyddiaeth a physgodfeydd</t>
  </si>
  <si>
    <t>Agriculture and fisheries:</t>
  </si>
  <si>
    <t>Amaethyddiaeth a physgodfeydd:</t>
  </si>
  <si>
    <t>Estimated in-year net collectable debit</t>
  </si>
  <si>
    <t>Amcangyfrif o ddebyd net sydd i'w gasglu yn ystod y flwyddyn</t>
  </si>
  <si>
    <t>Amddiffyn yr arfordir</t>
  </si>
  <si>
    <t>Amgueddfeydd ac orielau</t>
  </si>
  <si>
    <t>Amrywiol</t>
  </si>
  <si>
    <t>Additional learning needs - special</t>
  </si>
  <si>
    <t>Anghenion dysgu ychwanegol - Ysgolion arbennig</t>
  </si>
  <si>
    <t>Additional learning needs - primary</t>
  </si>
  <si>
    <t>Anghenion dysgu ychwanegol - Ysgolion cynradd</t>
  </si>
  <si>
    <t>Additional learning needs - nursery</t>
  </si>
  <si>
    <t>Anghenion dysgu ychwanegol - Ysgolion meithrin</t>
  </si>
  <si>
    <t>Additional learning needs - secondary</t>
  </si>
  <si>
    <t>Anghenion dysgu ychwanegol - Ysgolion uwchradd</t>
  </si>
  <si>
    <t>Arall</t>
  </si>
  <si>
    <t>Archives</t>
  </si>
  <si>
    <t>Archifau</t>
  </si>
  <si>
    <t>Levies</t>
  </si>
  <si>
    <t>Ardollau</t>
  </si>
  <si>
    <t>Ardollau eraill</t>
  </si>
  <si>
    <t>Ardollau i wasanaethau heddlu cenedlaethol</t>
  </si>
  <si>
    <t>Levies to/from national parks</t>
  </si>
  <si>
    <t>Ardollau i/o parciau cenedlaethol</t>
  </si>
  <si>
    <t>Debt financing</t>
  </si>
  <si>
    <t>Ariannu dyled</t>
  </si>
  <si>
    <t>School catering</t>
  </si>
  <si>
    <t>Arlwyo mewn ysgolion</t>
  </si>
  <si>
    <t>School catering - special</t>
  </si>
  <si>
    <t>Arlwyo mewn ysgolion - Ysgolion arbennig</t>
  </si>
  <si>
    <t>School catering - middle</t>
  </si>
  <si>
    <t>Arlwyo mewn ysgolion - Ysgolion canol</t>
  </si>
  <si>
    <t>School catering - primary</t>
  </si>
  <si>
    <t>Arlwyo mewn ysgolion - Ysgolion cynradd</t>
  </si>
  <si>
    <t>School catering - nursery</t>
  </si>
  <si>
    <t>Arlwyo mewn ysgolion - Ysgolion meithrin</t>
  </si>
  <si>
    <t>School catering - secondary</t>
  </si>
  <si>
    <t>Arlwyo mewn ysgolion - Ysgolion uwchradd</t>
  </si>
  <si>
    <t>Assessment and care management</t>
  </si>
  <si>
    <t>Asesu a rheoli gofal</t>
  </si>
  <si>
    <t>Repairs and maintenance</t>
  </si>
  <si>
    <t xml:space="preserve">Atgyweirio a chynnal a chadw </t>
  </si>
  <si>
    <t>Teachers</t>
  </si>
  <si>
    <t>Athrawon</t>
  </si>
  <si>
    <t>BR1, line 5 (£K)</t>
  </si>
  <si>
    <t>BR1, llinell 5 (£K)</t>
  </si>
  <si>
    <t>BR1, line 7</t>
  </si>
  <si>
    <t>BR1, llinell 7</t>
  </si>
  <si>
    <t>Council tax benefit and administration (e)</t>
  </si>
  <si>
    <t>Budd-dal y dreth gyngor a gweinyddiaeth (e)</t>
  </si>
  <si>
    <t>Local safeguarding children board</t>
  </si>
  <si>
    <t>Bwrdd Lleol Diogelu Plant</t>
  </si>
  <si>
    <t>Conservation of cultural heritage</t>
  </si>
  <si>
    <t>Cadwraeth treftadaeth ddiwylliannol</t>
  </si>
  <si>
    <t>Conservation of the natural environment</t>
  </si>
  <si>
    <t>Cadwraeth yr amgylchedd naturiol</t>
  </si>
  <si>
    <t>Canolfannau Plant / Dechrau’n Deg a'r Blynyddoedd Cynnar</t>
  </si>
  <si>
    <t>Percentage</t>
  </si>
  <si>
    <t>Canran</t>
  </si>
  <si>
    <t>Casglu gwastraff</t>
  </si>
  <si>
    <t>CTC (row 8), 2014-15</t>
  </si>
  <si>
    <t>Casglu'r Dreth Gyngor (rhes 8), 2014-15</t>
  </si>
  <si>
    <t>CTC (row 8), 2015-16</t>
  </si>
  <si>
    <t>Casglu'r Dreth Gyngor (rhes 8), 2015-16</t>
  </si>
  <si>
    <t>Support to operators</t>
  </si>
  <si>
    <t>Cefnogi gweithredwyr</t>
  </si>
  <si>
    <t>Cefnogi pobl</t>
  </si>
  <si>
    <t>Sports and recreation:</t>
  </si>
  <si>
    <t>Chwaraeon a hamdden:</t>
  </si>
  <si>
    <t>Clir</t>
  </si>
  <si>
    <t>Trafnidiaeth o'r cartref i'r coleg</t>
  </si>
  <si>
    <t>Trafnidiaeth o'r cartref i'r ysgol</t>
  </si>
  <si>
    <t>Home to school transport - special</t>
  </si>
  <si>
    <t>Trafnidiaeth o'r cartref i'r ysgol - Ysgolion arbennig</t>
  </si>
  <si>
    <t>Home to school transport - middle</t>
  </si>
  <si>
    <t>Trafnidiaeth o'r cartref i'r ysgol - Ysgolion canol</t>
  </si>
  <si>
    <t>Home to school transport - primary</t>
  </si>
  <si>
    <t>Trafnidiaeth o'r cartref i'r ysgol - Ysgolion cynradd</t>
  </si>
  <si>
    <t>Home to school transport - nursery</t>
  </si>
  <si>
    <t>Trafnidiaeth o'r cartref i'r ysgol - Ysgolion meithrin</t>
  </si>
  <si>
    <t>Home to school transport - secondary</t>
  </si>
  <si>
    <t>Trafnidiaeth o'r cartref i'r ysgol - Ysgolion uwchradd</t>
  </si>
  <si>
    <t>Authority code</t>
  </si>
  <si>
    <t>Cod yr awdurdod</t>
  </si>
  <si>
    <t>Commissioning and children's services strategy</t>
  </si>
  <si>
    <t>Comisiynu a strategaeth gwasanaethau plant</t>
  </si>
  <si>
    <t>Other central costs</t>
  </si>
  <si>
    <t>Costau canolog eraill</t>
  </si>
  <si>
    <t>Non-domestic rates collection costs</t>
  </si>
  <si>
    <t>Costau casglu ardrethi annomestig</t>
  </si>
  <si>
    <t>Council tax collection costs</t>
  </si>
  <si>
    <t>Costau casglu’r dreth gyngor</t>
  </si>
  <si>
    <t>Central and departmental support services costs</t>
  </si>
  <si>
    <t>Costau gwasanaethau cymorth canolog ac adrannol</t>
  </si>
  <si>
    <t>Costau newid hinsawdd</t>
  </si>
  <si>
    <t>Partnership costs</t>
  </si>
  <si>
    <t>Costau partneriaeth</t>
  </si>
  <si>
    <t>Costau pensiwn sy'n gysylltiedig â'r HRA</t>
  </si>
  <si>
    <t>Corporate and democratic core</t>
  </si>
  <si>
    <t>Craidd corfforaethol a democrataidd</t>
  </si>
  <si>
    <t>CTC, line 7 + 10 minus BR1 lines 5 + 16 (in thousands)</t>
  </si>
  <si>
    <t>Casglu'r Dreth Gyngor, llinell 7 + 10 minws llinellau 5 + 16 BR1 (mewn miloedd)</t>
  </si>
  <si>
    <t>CTC, row 7</t>
  </si>
  <si>
    <t>Casglu'r Dreth Gyngor, rhes 7</t>
  </si>
  <si>
    <t>CTC, row 8</t>
  </si>
  <si>
    <t>Casglu'r Dreth Gyngor, rhes 8</t>
  </si>
  <si>
    <t>Cudd-wybodaeth</t>
  </si>
  <si>
    <t>Total Additional learning needs</t>
  </si>
  <si>
    <t>Cyfanswm anghenion dysgu ychwanegol</t>
  </si>
  <si>
    <t>Total Home to school transport</t>
  </si>
  <si>
    <t>Cyfanswm trafnidiaeth o'r cartref i'r ysgol</t>
  </si>
  <si>
    <t>Total transport planning, highways, roads and transport</t>
  </si>
  <si>
    <t>Cyfanswm cynllunio trafnidiaeth, priffyrdd, ffyrdd a thrafnidiaeth</t>
  </si>
  <si>
    <t>Total Inter authority recoupment</t>
  </si>
  <si>
    <t>Cyfanswm digollediad rhwng awdurdodau</t>
  </si>
  <si>
    <t>Total service expenditure</t>
  </si>
  <si>
    <t>Cyfanswm gwariant ar wasanaethau</t>
  </si>
  <si>
    <t>Total education revenue expenditure</t>
  </si>
  <si>
    <t>Cyfanswm gwariant refeniw ar addysg</t>
  </si>
  <si>
    <t>Total delegated schools expenditure</t>
  </si>
  <si>
    <t>Cyfanswm gwariant wedi'i ddirprwyo i ysgolion</t>
  </si>
  <si>
    <t>Total expenditure delegated to special schools</t>
  </si>
  <si>
    <t>Cyfanswm gwariant wedi'i ddirprwyo i ysgolion arbennig</t>
  </si>
  <si>
    <t>Total expenditure delegated to primary schools</t>
  </si>
  <si>
    <t>Cyfanswm gwariant wedi'i ddirprwyo i ysgolion cynradd</t>
  </si>
  <si>
    <t>Total expenditure delegated to nursery schools</t>
  </si>
  <si>
    <t>Cyfanswm gwariant wedi'i ddirprwyo i ysgolion meithrin</t>
  </si>
  <si>
    <t>Total expenditure delegated to secondary schools</t>
  </si>
  <si>
    <t>Cyfanswm gwariant wedi'i ddirprwyo i ysgolion uwchradd</t>
  </si>
  <si>
    <t>Total school expenditure</t>
  </si>
  <si>
    <t>Cyfanswm gwariant ysgol</t>
  </si>
  <si>
    <t>Total services for young people</t>
  </si>
  <si>
    <t>Cyfanswm gwasanaethau ar gyfer pobl ifanc</t>
  </si>
  <si>
    <t>Total social services</t>
  </si>
  <si>
    <t>Cyfanswm gwasanaethau cymdeithasol</t>
  </si>
  <si>
    <t>Total social services for adults aged under 65</t>
  </si>
  <si>
    <t>Cyfanswm gwasanaethau cymdeithasol i oedolion o dan 65 oed</t>
  </si>
  <si>
    <t>Total family support services</t>
  </si>
  <si>
    <t>Cyfanswm gwasanaethau cymorth i deuluoedd</t>
  </si>
  <si>
    <t>Cyfanswm gwasanaethau eraill i blant a theuluoedd</t>
  </si>
  <si>
    <t>Total children's and families' services</t>
  </si>
  <si>
    <t>Cyfanswm gwasanaethau i blant a theuluoedd</t>
  </si>
  <si>
    <t>Total children looked after services</t>
  </si>
  <si>
    <t>Cyfanswm gwasanaethau i blant sy'n derbyn gofal</t>
  </si>
  <si>
    <t>Total asylum seekers children's services</t>
  </si>
  <si>
    <t>Cyfanswm gwasanaethau i blant sy'n geiswyr lloches</t>
  </si>
  <si>
    <t>Total adults aged under 65 with a physical disability etc.</t>
  </si>
  <si>
    <t>Cyfanswm oedolion o dan 65 oed ag anabledd corfforol</t>
  </si>
  <si>
    <t xml:space="preserve">Total adults aged under 65 with learning disabilities </t>
  </si>
  <si>
    <t>Cyfanswm oedolion o dan 65 oed ag anableddau dysgu</t>
  </si>
  <si>
    <t xml:space="preserve">Total adults aged under 65 with mental health needs </t>
  </si>
  <si>
    <t>Cyfanswm oedolion o dan 65 oed ag anghenion iechyd meddwl</t>
  </si>
  <si>
    <t>Total older people (aged 65 and over)</t>
  </si>
  <si>
    <t>Cyfanswm pobl hŷn (65 oed a hŷn)</t>
  </si>
  <si>
    <t>Total highways and roads</t>
  </si>
  <si>
    <t>Cyfanswm priffyrdd a ffyrdd</t>
  </si>
  <si>
    <t>Total Strategic management</t>
  </si>
  <si>
    <t>Cyfanswm rheoli strategol</t>
  </si>
  <si>
    <t>Total traffic management and road safety</t>
  </si>
  <si>
    <t>Cyfanswm rheoli traffig a diogelwch ar y ffyrdd</t>
  </si>
  <si>
    <t>Total Staff</t>
  </si>
  <si>
    <t>Cyfanswm staff</t>
  </si>
  <si>
    <t>In-year debit for the year</t>
  </si>
  <si>
    <t>Cyfanswm y debyd yn ystod y flwyddyn</t>
  </si>
  <si>
    <t>Total arrears brought forward at the start of the year</t>
  </si>
  <si>
    <t>Cyfanswm yr ôl-ddyledion a gafodd eu dwyn ymlaen ar ddechrau'r flwyddyn</t>
  </si>
  <si>
    <t>Equipment and adaptations</t>
  </si>
  <si>
    <t>Cyfarpar ac addasiadau</t>
  </si>
  <si>
    <t>Education equipment</t>
  </si>
  <si>
    <t>Cyfarpar addysg</t>
  </si>
  <si>
    <t>Cyfleusterau chwaraeon</t>
  </si>
  <si>
    <t>Short breaks (respite) for disabled children</t>
  </si>
  <si>
    <t>Egwyliau byr (seibiant) i blant anabl</t>
  </si>
  <si>
    <t>Collection rates for 2015-16:</t>
  </si>
  <si>
    <t>Cyfraddau casglu ar gyfer 2015-16:</t>
  </si>
  <si>
    <t>Contribution to health care of individual children</t>
  </si>
  <si>
    <t>Cyfraniad i ofal iechyd plant unigol</t>
  </si>
  <si>
    <t>Contribution to the HRA (d)</t>
  </si>
  <si>
    <t>Cyfraniad i'r Cyfrif Refeniw Tai (d)</t>
  </si>
  <si>
    <t>Housing revenue account (HRA)</t>
  </si>
  <si>
    <t>Cyfrif refeniw tai (HRA)</t>
  </si>
  <si>
    <t>School budget - special</t>
  </si>
  <si>
    <t>Cyllideb ysgol - Ysgolion arbennig</t>
  </si>
  <si>
    <t>School budget - primary</t>
  </si>
  <si>
    <t>Cyllideb ysgol - Ysgolion cynradd</t>
  </si>
  <si>
    <t>School budget - nursery</t>
  </si>
  <si>
    <t>Cyllideb ysgol - Ysgolion meithrin</t>
  </si>
  <si>
    <t>School budget - secondary</t>
  </si>
  <si>
    <t>Cyllideb ysgol - Ysgolion uwchradd</t>
  </si>
  <si>
    <t>Cyllideb ysgolion</t>
  </si>
  <si>
    <t>COMPARISONS WITH THE BUDGET REQUIREMENT RETURN (BR1), 2015-16</t>
  </si>
  <si>
    <t>Cymharu a'r ffurflen gofynion cyllidebol (BR1), 2015-16</t>
  </si>
  <si>
    <t>Other support for disabled children</t>
  </si>
  <si>
    <t>Cymorth arall ar gyfer plant anabl</t>
  </si>
  <si>
    <t>Cymorth busnes</t>
  </si>
  <si>
    <t>Student support: discretionary awards</t>
  </si>
  <si>
    <t>Cymorth i fyfyrwyr: dyfarniadau dewisol</t>
  </si>
  <si>
    <t>Student support: mandatory awards</t>
  </si>
  <si>
    <t>Cymorth i fyfyrwyr: dyfarniadau gorfodol</t>
  </si>
  <si>
    <t>Student support: Assembly learning grant</t>
  </si>
  <si>
    <t>Cymorth i fyfyrwyr: grant dysgu'r Cynulliad</t>
  </si>
  <si>
    <t>Cymorth ymchwiliol</t>
  </si>
  <si>
    <t>Cyngor ar dai</t>
  </si>
  <si>
    <t>Children's and young peoples plan</t>
  </si>
  <si>
    <t>Cynllun plant a phobl ifainc</t>
  </si>
  <si>
    <t>Planning and development</t>
  </si>
  <si>
    <t>Cynllunio a datblygu</t>
  </si>
  <si>
    <t>Cynllunio ymlaen a chymunedau</t>
  </si>
  <si>
    <t>Structural maintenance:</t>
  </si>
  <si>
    <t>Cynnal a chadw adeileddol:</t>
  </si>
  <si>
    <t>Cynnal a chadw amgylcheddol, diogelwch a rheolaidd</t>
  </si>
  <si>
    <t>Roads routine maintenance (d)</t>
  </si>
  <si>
    <t>Cynnal a chadw rheolaidd ar ffyrdd (d)</t>
  </si>
  <si>
    <t>Primary</t>
  </si>
  <si>
    <t>Cynradd</t>
  </si>
  <si>
    <t>Cynrychiolaeth a rheolaeth ddemocrataidd</t>
  </si>
  <si>
    <t>Please read the notes for guidance before completing this form</t>
  </si>
  <si>
    <t>Darllenwch y canllawiau cyn llenwi'r ffurflen hon</t>
  </si>
  <si>
    <t>Under 5 provision not in nursery, primary or special schools</t>
  </si>
  <si>
    <t>Darpariaeth dan 5 oed heb fod mewn ysgol feithrin, ysgol gynradd nac ysgol arbennig</t>
  </si>
  <si>
    <t>Own provision (including joint arrangements)</t>
  </si>
  <si>
    <t>Darpariaeth eu hunain (gan gynnwys trefniadau ar y cyd)</t>
  </si>
  <si>
    <t>Provision by others
(including joint arrangements)</t>
  </si>
  <si>
    <t>Darpariaeth gan eraill (gan gynnwys trefniadau ar y cyd)</t>
  </si>
  <si>
    <t>Arts development and support</t>
  </si>
  <si>
    <t>Datblygu a chynorthwyo'r celfyddydau</t>
  </si>
  <si>
    <t>Sports development</t>
  </si>
  <si>
    <t>Datblygu chwaraeon</t>
  </si>
  <si>
    <t>Datblygu cymundeol</t>
  </si>
  <si>
    <t>Delio â'r cyhoedd</t>
  </si>
  <si>
    <t>Receipts of non-domestic rates for earlier years (net of refunds)</t>
  </si>
  <si>
    <t>Derbyniadau ardrethi annomestig ar gyfer blynyddoedd cynharach (heb gynnwys ad-daliadau)</t>
  </si>
  <si>
    <t>Receipts of in-year non-domestic rates (net of refunds)</t>
  </si>
  <si>
    <t xml:space="preserve">Derbyniadau ardrethi annomestig yn ystod y flwyddyn (heb gynnwys ad-daliadau) </t>
  </si>
  <si>
    <t>External interest receipts</t>
  </si>
  <si>
    <t>Derbyniadau llog allanol</t>
  </si>
  <si>
    <t>Digartrefedd</t>
  </si>
  <si>
    <t>Digollediad rhwng awdurdodau</t>
  </si>
  <si>
    <t>Inter authority recoupment - special</t>
  </si>
  <si>
    <t>Digollediad rhwng awdurdodau - Ysgolion arbennig</t>
  </si>
  <si>
    <t>Inter authority recoupment - primary</t>
  </si>
  <si>
    <t>Digollediad rhwng awdurdodau - Ysgolion cynradd</t>
  </si>
  <si>
    <t>Inter authority recoupment - nursery</t>
  </si>
  <si>
    <t>Digollediad rhwng awdurdodau - Ysgolion meithrin</t>
  </si>
  <si>
    <t>Inter authority recoupment - secondary</t>
  </si>
  <si>
    <t>Digollediad rhwng awdurdodau - Ysgolion uwchradd</t>
  </si>
  <si>
    <t>Diogelwch cymunedol</t>
  </si>
  <si>
    <t>Diogelwch cymunedol (teledu cylch cyfyng)</t>
  </si>
  <si>
    <t>Community fire safety</t>
  </si>
  <si>
    <t>Food safety</t>
  </si>
  <si>
    <t>Diolgelwch bwyd</t>
  </si>
  <si>
    <t>Diwydiannol a masnachol</t>
  </si>
  <si>
    <t>CULTURE AND HERITAGE</t>
  </si>
  <si>
    <t>Diwylliant a threftadaeth</t>
  </si>
  <si>
    <t>Short breaks (respite) for children looked after</t>
  </si>
  <si>
    <t>Egwyliau byr (seibiant) ar gyfer plant sy'n derbyn gofal</t>
  </si>
  <si>
    <t>Short breaks (respite) for disabled children looked after</t>
  </si>
  <si>
    <t>Egwyliau byr (seibiant) ar gyfer plant anabl sy'n derbyn gofal</t>
  </si>
  <si>
    <t>Eiddo arall y cyngor</t>
  </si>
  <si>
    <t>Other roads</t>
  </si>
  <si>
    <t>Ffyrdd eraill</t>
  </si>
  <si>
    <t>Roads, street lighting and road safety</t>
  </si>
  <si>
    <t>Ffyrdd, goleuadau stryd a diogelwych ffyrdd</t>
  </si>
  <si>
    <t>Galluogi</t>
  </si>
  <si>
    <t>Glanhau strydoedd (ddim yn daladwy o dan priffyrdd)</t>
  </si>
  <si>
    <t>Home care</t>
  </si>
  <si>
    <t>Gofal cartref</t>
  </si>
  <si>
    <t>Day care</t>
  </si>
  <si>
    <t>Gofal dydd</t>
  </si>
  <si>
    <t>Residential care</t>
  </si>
  <si>
    <t>Gofal preswyl</t>
  </si>
  <si>
    <t>Goleuadau stryd</t>
  </si>
  <si>
    <t>Goleuadau stryd (gan gynnwys costau ynni)</t>
  </si>
  <si>
    <t>Specific and special government grants</t>
  </si>
  <si>
    <t>Grantiau penodol ac arbennig gan y llywodraeth</t>
  </si>
  <si>
    <t>Specific grants (c)</t>
  </si>
  <si>
    <t>Grantiau penodol (c)</t>
  </si>
  <si>
    <t>Gwahaniaeth</t>
  </si>
  <si>
    <t>Social work (including LA functions in relation to child protection)</t>
  </si>
  <si>
    <t>Gwaith cymdeithasol (yn cynnwys swyddogaethau ALl mewn cysylltiad ag amddiffyn plant)</t>
  </si>
  <si>
    <t>Other expenditure</t>
  </si>
  <si>
    <t>Gwariant arall</t>
  </si>
  <si>
    <t>Other premises expenditure</t>
  </si>
  <si>
    <t>Gwariant arall ar safleoedd</t>
  </si>
  <si>
    <t>Gwariant cyfalaf a godwyd o'r cyfrif refeniw</t>
  </si>
  <si>
    <t>Capital expenditure charged to revenue account - special</t>
  </si>
  <si>
    <t>Gwariant cyfalaf a godwyd o'r cyfrif refeniw - Ysgolion arbennig</t>
  </si>
  <si>
    <t>Capital expenditure charged to revenue account - primary</t>
  </si>
  <si>
    <t>Gwariant cyfalaf a godwyd o'r cyfrif refeniw - Ysgolion cynradd</t>
  </si>
  <si>
    <t>Capital expenditure charged to revenue account - nursery</t>
  </si>
  <si>
    <t>Gwariant cyfalaf a godwyd o'r cyfrif refeniw - Ysgolion meithrin</t>
  </si>
  <si>
    <t>Capital expenditure charged to revenue account - secondary</t>
  </si>
  <si>
    <t>Gwariant cyfalaf a godwyd o'r cyfrif refeniw - Ysgolion uwchradd</t>
  </si>
  <si>
    <t>Gwariant cyfalaf a godwyd o'r cyfrif refeniw (CERA)</t>
  </si>
  <si>
    <t>Fire operational expenditure:</t>
  </si>
  <si>
    <t>Gwariant gweithredol tân:</t>
  </si>
  <si>
    <t>Operational expenditure:</t>
  </si>
  <si>
    <t>Gwariant gweithredol:</t>
  </si>
  <si>
    <t>Other revenue expenditure</t>
  </si>
  <si>
    <t>Gwariant refeniw arall:</t>
  </si>
  <si>
    <t>Gross revenue expenditure</t>
  </si>
  <si>
    <t>Gwariant refeniw gros</t>
  </si>
  <si>
    <t>Net revenue expenditure</t>
  </si>
  <si>
    <t>Gwariant refeniw net</t>
  </si>
  <si>
    <t>School expenditure - special</t>
  </si>
  <si>
    <t>Gwariant ysgol - Ysgolion arbennig</t>
  </si>
  <si>
    <t>School expenditure - primary</t>
  </si>
  <si>
    <t>Gwariant ysgol - Ysgolion cynradd</t>
  </si>
  <si>
    <t>School expenditure - nursery</t>
  </si>
  <si>
    <t>Gwariant ysgol - ysgolion meithrin</t>
  </si>
  <si>
    <t>School expenditure - secondary</t>
  </si>
  <si>
    <t>Gwariant ysgol - Ysgolion uwchradd</t>
  </si>
  <si>
    <t>Gwasanaeth addysg eraill ac addysg barhaus</t>
  </si>
  <si>
    <t>Gwasanaeth y gaeaf</t>
  </si>
  <si>
    <t>Agricultural services</t>
  </si>
  <si>
    <t>Gwasanaethau amaethyddiaeth</t>
  </si>
  <si>
    <t>Own agriculture and fisheries services</t>
  </si>
  <si>
    <t>Gwasanaethau amaethyddol a physgodfeydd ei hun</t>
  </si>
  <si>
    <t>Own flood defence and land drainage services</t>
  </si>
  <si>
    <t>Gwasanaethau amddiffyn llifogydd a draeniad tir ei hun</t>
  </si>
  <si>
    <t>Other environmental services:</t>
  </si>
  <si>
    <t>Gwasanaethau amgylcheddol eraill:</t>
  </si>
  <si>
    <t>Local environmental services:</t>
  </si>
  <si>
    <t>Gwasanaethau amgylcheddol lleol:</t>
  </si>
  <si>
    <t>Preventative services</t>
  </si>
  <si>
    <t>Gwasanaethau ataliol</t>
  </si>
  <si>
    <t>Teenage pregnancy services</t>
  </si>
  <si>
    <t>Gwasanaethau beichiogrwydd pobl ifanc yn eu harddegau</t>
  </si>
  <si>
    <t>Other central services to the public</t>
  </si>
  <si>
    <t>Gwasanaethau canolog eraill i'r cyhoedd</t>
  </si>
  <si>
    <t>Coroners' and other courts services</t>
  </si>
  <si>
    <t>Gwasanaethau crwner a llysoedd eraill</t>
  </si>
  <si>
    <t>Universal services for young people</t>
  </si>
  <si>
    <t>Gwasanaethau cyffredinol ar gyfer pobl ifanc</t>
  </si>
  <si>
    <t>Social services - children and families</t>
  </si>
  <si>
    <t>Gwasanaethau cymdeithasol - plant a teuluoedd</t>
  </si>
  <si>
    <t>Social services - older people</t>
  </si>
  <si>
    <t>Gwasanaethau cymdeithasol - pobl hŷn</t>
  </si>
  <si>
    <t>Leaving care support services</t>
  </si>
  <si>
    <t>Gwasanaethau cymorth gadael gofal</t>
  </si>
  <si>
    <t>Other community services</t>
  </si>
  <si>
    <t>Gwasanaethau cymunedol eraill</t>
  </si>
  <si>
    <t>Cultural and heritage services</t>
  </si>
  <si>
    <t>Gwasanaethau diwylliant a threftadaeth</t>
  </si>
  <si>
    <t>Advocacy services for children looked after</t>
  </si>
  <si>
    <t>Gwasanaethau eiriolaeth ar gyfer plant sy'n derbyn gofal</t>
  </si>
  <si>
    <t>Other adult services</t>
  </si>
  <si>
    <t>Gwasanaethau eraill i oedolion</t>
  </si>
  <si>
    <t>Gwasanaethau heddlu</t>
  </si>
  <si>
    <t>Police central services:</t>
  </si>
  <si>
    <t>Gwasanaethau heddlu canolog:</t>
  </si>
  <si>
    <t>Welfare services</t>
  </si>
  <si>
    <t>Gwasanaethau lles</t>
  </si>
  <si>
    <t>Adoption services</t>
  </si>
  <si>
    <t>Gwasanaethau mabwysiadu</t>
  </si>
  <si>
    <t>Gwasanaethau masnachu eraill</t>
  </si>
  <si>
    <t>Gwasanaethau rheoleiddio (Iechyd yr amgylchedd)</t>
  </si>
  <si>
    <t>Gwasanaethau tân</t>
  </si>
  <si>
    <t>Fire central services:</t>
  </si>
  <si>
    <t>Gwasanaethau tân canolog:</t>
  </si>
  <si>
    <t>Targeted services for young people</t>
  </si>
  <si>
    <t>Gwasanaethau wedi'u targedu ar gyfer pobl ifanc</t>
  </si>
  <si>
    <t xml:space="preserve">Safeguarding children and young people's services </t>
  </si>
  <si>
    <t>Gwasanaethu amddiffyn plant a pobl ifanc</t>
  </si>
  <si>
    <t>Waste</t>
  </si>
  <si>
    <t>Gwastraff</t>
  </si>
  <si>
    <t>Gwastraff masnach</t>
  </si>
  <si>
    <t>Gweinyddu budd-dâl tai</t>
  </si>
  <si>
    <t>Central administration and other revenue</t>
  </si>
  <si>
    <t>Gweinyddu canolog a refeniw arall</t>
  </si>
  <si>
    <t>Gweinyddu cyffredinol</t>
  </si>
  <si>
    <t>Art activities and facilities</t>
  </si>
  <si>
    <t>Gweithgareddau a chyfleusterau celfyddydau</t>
  </si>
  <si>
    <t>Specialist operations</t>
  </si>
  <si>
    <t>Gweithrediadau arbenigol</t>
  </si>
  <si>
    <t>Gwella ysgolion</t>
  </si>
  <si>
    <t>School improvement - special</t>
  </si>
  <si>
    <t>Gwella ysgolion - Ysgolion arbennig</t>
  </si>
  <si>
    <t>School improvement - primary</t>
  </si>
  <si>
    <t>Gwella ysgolion - Ysgolion cynradd</t>
  </si>
  <si>
    <t>School improvement - nursery</t>
  </si>
  <si>
    <t>Gwella ysgolion - Ysgolion meithrin</t>
  </si>
  <si>
    <t>School improvement - secondary</t>
  </si>
  <si>
    <t>Gwella ysgolion - Ysgolion uwchradd</t>
  </si>
  <si>
    <t>Gwiriadau dilysu</t>
  </si>
  <si>
    <t>to</t>
  </si>
  <si>
    <t>i</t>
  </si>
  <si>
    <t>Environmental health</t>
  </si>
  <si>
    <t>Iechyd amgylcheddol</t>
  </si>
  <si>
    <t>Other income (excluding joint arrangements)</t>
  </si>
  <si>
    <t>Incwm arall (ac eithrio trefniadau ar y cyd)</t>
  </si>
  <si>
    <t>Income from joint arrangements with other local authorities</t>
  </si>
  <si>
    <t>Incwm o drefniadau ar y cyd ag awdurdodau lleol eraill</t>
  </si>
  <si>
    <t>Income from sales, fees and charges</t>
  </si>
  <si>
    <t>Incwm o werthiannau, ffioedd a thaliadau</t>
  </si>
  <si>
    <t>Nursing care placements</t>
  </si>
  <si>
    <t>Lleoliadau gofal nyrsio</t>
  </si>
  <si>
    <t>Residential care placements</t>
  </si>
  <si>
    <t>Lleoliadau gofal preswyl</t>
  </si>
  <si>
    <t>Line 4 as a % of budgeted amount: (line 4 / line 7 x 100)</t>
  </si>
  <si>
    <t>Llinell 4 fel % o'r swm yn y gyllideb: (llinell 4 / llinell 7 x 100)</t>
  </si>
  <si>
    <t>External interest</t>
  </si>
  <si>
    <t>Llog allanol</t>
  </si>
  <si>
    <t>External interest on provision for credit liabilities</t>
  </si>
  <si>
    <t xml:space="preserve">Llog allanol ar ddarpariath ar gyfer atebolrwydd credyd  </t>
  </si>
  <si>
    <t>Nursery (d)</t>
  </si>
  <si>
    <t>Meithrinfa (d)</t>
  </si>
  <si>
    <t>Mentrau amgylcheddol</t>
  </si>
  <si>
    <t>Meysydd awyr</t>
  </si>
  <si>
    <t>Cemeteries and crematoria</t>
  </si>
  <si>
    <t>Mynwentydd ac amlosgfeydd</t>
  </si>
  <si>
    <t>Arrears brought forward</t>
  </si>
  <si>
    <t>Ôl-ddyledion a gafodd eu dwyn ymlaen</t>
  </si>
  <si>
    <t>Council tax arrears</t>
  </si>
  <si>
    <t>Ôl-ddyledion y dreth gyngor</t>
  </si>
  <si>
    <t>ARREARS OF COUNCIL TAX</t>
  </si>
  <si>
    <t>ÔL-DDYLEDION Y DRETH GYNGOR</t>
  </si>
  <si>
    <t>Parciau a mannau agored</t>
  </si>
  <si>
    <t>Parking</t>
  </si>
  <si>
    <t>Parcio</t>
  </si>
  <si>
    <t>Parking of vehicles</t>
  </si>
  <si>
    <t>Parcio cerbydau</t>
  </si>
  <si>
    <t>Asylum seeking children looked after</t>
  </si>
  <si>
    <t>Plant sy'n ceisio lloches ac sy'n derbyn gofal</t>
  </si>
  <si>
    <t>Plismona cenedlaethol</t>
  </si>
  <si>
    <t>Plismona lleol</t>
  </si>
  <si>
    <t>Plismona'r ffyrdd</t>
  </si>
  <si>
    <t>All management and support services</t>
  </si>
  <si>
    <t>Pob gwasanaeth rheoli a chynnal</t>
  </si>
  <si>
    <t>All fire central services</t>
  </si>
  <si>
    <t xml:space="preserve">Pob gwasanaeth tân canolog </t>
  </si>
  <si>
    <t>All schools</t>
  </si>
  <si>
    <t>Pob ysgol</t>
  </si>
  <si>
    <t>Elderly people:</t>
  </si>
  <si>
    <t>Pobl oedrannus:</t>
  </si>
  <si>
    <t>Polisi cynllunio</t>
  </si>
  <si>
    <t xml:space="preserve">Tolled road bridges, tunnels and ferries, public </t>
  </si>
  <si>
    <t>Pontydd ffyrdd â tholl, twnneli a fferïau</t>
  </si>
  <si>
    <t>Local authorities ports and piers</t>
  </si>
  <si>
    <t>Porthladdoedd a phierau yr awdurdodau lleol</t>
  </si>
  <si>
    <t>Principal roads</t>
  </si>
  <si>
    <t>Prif ffyrdd</t>
  </si>
  <si>
    <t>Child death review process</t>
  </si>
  <si>
    <t xml:space="preserve">Proses adolygu marwolaeth plentyn </t>
  </si>
  <si>
    <t>Meals</t>
  </si>
  <si>
    <t>Prydau</t>
  </si>
  <si>
    <t>Management and administration</t>
  </si>
  <si>
    <t>Rheoli a gweinyddu</t>
  </si>
  <si>
    <t>Strategic management</t>
  </si>
  <si>
    <t>Rheoli strategol</t>
  </si>
  <si>
    <t>Strategic management - special</t>
  </si>
  <si>
    <t>Rheoli strategol - Ysgolion arbennig</t>
  </si>
  <si>
    <t>Strategic management - primary</t>
  </si>
  <si>
    <t>Rheoli strategol - Ysgolion cynradd</t>
  </si>
  <si>
    <t>Strategic management - nursery</t>
  </si>
  <si>
    <t>Rheoli strategol - Ysgolion meithrin</t>
  </si>
  <si>
    <t>Strategic management - secondary</t>
  </si>
  <si>
    <t>Rheoli strategol - Ysgolion uwchradd</t>
  </si>
  <si>
    <t>Traffic management</t>
  </si>
  <si>
    <t>Rheoli traffig</t>
  </si>
  <si>
    <t>Traffic management and road safety (e)</t>
  </si>
  <si>
    <t>Rheoli traffig a diogelwch ar y ffyrdd (e)</t>
  </si>
  <si>
    <t>row 2 &gt;= row 7</t>
  </si>
  <si>
    <t>rhes 2 &gt;= rhes 7</t>
  </si>
  <si>
    <t>Rhowch sylw isod os oes angen</t>
  </si>
  <si>
    <t>Residual pension liabilities: further education</t>
  </si>
  <si>
    <t>Rhwymedigaethau pensiwn gweddilliol: addysg bellach</t>
  </si>
  <si>
    <t>Residual pension liabilities: other non-school services</t>
  </si>
  <si>
    <t>Rhwymedigaethau pensiwn gweddilliol: gwasanaethau eraill heb fod mewn ysgolion</t>
  </si>
  <si>
    <t>Staff - special</t>
  </si>
  <si>
    <t>Staff - Ysgolion arbennig</t>
  </si>
  <si>
    <t>Staff - primary</t>
  </si>
  <si>
    <t>Staff - Ysgolion cynradd</t>
  </si>
  <si>
    <t>Staff - nursery</t>
  </si>
  <si>
    <t>Staff - Ysgolion meithrin</t>
  </si>
  <si>
    <t>Staff - secondary</t>
  </si>
  <si>
    <t>Staff - Ysgolion uwchradd</t>
  </si>
  <si>
    <t>Teaching staff</t>
  </si>
  <si>
    <t>Staff addysgu</t>
  </si>
  <si>
    <t>Support staff</t>
  </si>
  <si>
    <t>Staff cymorth</t>
  </si>
  <si>
    <t>Service strategy and regulation</t>
  </si>
  <si>
    <t>Strategaeth a gwaith rheoli gwasanaethau</t>
  </si>
  <si>
    <t>Service strategy - adult services</t>
  </si>
  <si>
    <t>Strategaeth gwasanaeth - gwasanaethau oedolion</t>
  </si>
  <si>
    <t>Central commissioning function</t>
  </si>
  <si>
    <t>Swyddogaeth comisiynu canolog</t>
  </si>
  <si>
    <t>Council fund housing and housing benefit:</t>
  </si>
  <si>
    <t>Tai cronfa'r cynghorau a budd-dal tai:</t>
  </si>
  <si>
    <t>Council fund housing</t>
  </si>
  <si>
    <t>Tai cronfa'r cyngor</t>
  </si>
  <si>
    <t>Tai cronfa'r cyngor arall</t>
  </si>
  <si>
    <t>Housing:</t>
  </si>
  <si>
    <t>Tai:</t>
  </si>
  <si>
    <t>Housing benefit payments</t>
  </si>
  <si>
    <t>Taliadau budd-dâl tai</t>
  </si>
  <si>
    <t>Capital charges relating to construction projects:</t>
  </si>
  <si>
    <t>Taliadau cyfalaf yn ymwneud â phrosiectau adeiladu:</t>
  </si>
  <si>
    <t>Capital charges relating to construction projects (other roads)</t>
  </si>
  <si>
    <t>Taliadau cyfalaf yn ymwneud â phrosiectau adeiladu (ffyrdd eraill)</t>
  </si>
  <si>
    <t xml:space="preserve">Capital charges relating to construction projects  </t>
  </si>
  <si>
    <t xml:space="preserve">Taliadau cyfalaf yn ymwneud â phrosiectau adeiladu </t>
  </si>
  <si>
    <t>Capital charges relating to construction projects (bridges and culverts)</t>
  </si>
  <si>
    <t>Taliadau cyfalaf yn ymwneud â phrosiectau adeiladu (pontydd a chwlfertau)</t>
  </si>
  <si>
    <t>Capital charges relating to construction projects (principal roads)</t>
  </si>
  <si>
    <t>Taliadau cyfalaf yn ymwneud â phrosiectau adeiladu (prif ffyrdd)</t>
  </si>
  <si>
    <t>Payments to/from fire authorities</t>
  </si>
  <si>
    <t>Taliadau i/o awdurdodau tân</t>
  </si>
  <si>
    <t>Taliadau llog allanol</t>
  </si>
  <si>
    <t>Leasing payment</t>
  </si>
  <si>
    <t>Taliadau prydlesu</t>
  </si>
  <si>
    <t>Leasing payments</t>
  </si>
  <si>
    <t>Theatres and public entertainment</t>
  </si>
  <si>
    <t>Theatrau ac adloniant cyhoeddus</t>
  </si>
  <si>
    <t>Heritage</t>
  </si>
  <si>
    <t>Threftadaeth</t>
  </si>
  <si>
    <t>Youth offender teams</t>
  </si>
  <si>
    <t>Timau troseddwyr ifanc</t>
  </si>
  <si>
    <t>Public passenger transport (bus)</t>
  </si>
  <si>
    <t>Trafnidiaeth teithwyr cyhoeddus (bysiau)</t>
  </si>
  <si>
    <t>Public passenger transport (rail)</t>
  </si>
  <si>
    <t>Trafnidiaeth teithwyr cyhoeddus (rheilffyrdd)</t>
  </si>
  <si>
    <t>Transport:</t>
  </si>
  <si>
    <t>Trafnidiaeth:</t>
  </si>
  <si>
    <t>Trefniadau cyfiawnder troseddol</t>
  </si>
  <si>
    <t>Indirect employee expenses</t>
  </si>
  <si>
    <t>Treuliau anuniongyrchol gweithwyr cyflogedig</t>
  </si>
  <si>
    <t>Trwyddedu landlordiaid y sector preifat</t>
  </si>
  <si>
    <t>Twristiaeth</t>
  </si>
  <si>
    <t>Secondary</t>
  </si>
  <si>
    <t>Uwchradd</t>
  </si>
  <si>
    <t>In-year council tax</t>
  </si>
  <si>
    <t>Y dreth gyngor yn ystod y flwyddyn</t>
  </si>
  <si>
    <t>Y gwasanaeth llyfrgelloedd</t>
  </si>
  <si>
    <t>Law, order and protective services:</t>
  </si>
  <si>
    <t>Y gyfraith, trefn a gwasanaethau diogelu:</t>
  </si>
  <si>
    <t>Housing Strategy</t>
  </si>
  <si>
    <t>Y strategaeth dai</t>
  </si>
  <si>
    <t>Amount received as a % of amount due with BR1 equivalent</t>
  </si>
  <si>
    <t>Y swm a gafwyd fel % o'r swm sy'n ddyledus gyfwerth â BR1</t>
  </si>
  <si>
    <t>Amount received as a % of amount due, 2014-15 and 2015-16</t>
  </si>
  <si>
    <t>Y swm a gafwyd fel % o'r swm sy'n ddyledus, 2014-15 a 2015-16</t>
  </si>
  <si>
    <t>Amount received as a percentage of amount due</t>
  </si>
  <si>
    <t>Y swm a gafwyd fel canran o'r swm sy'n ddyledus</t>
  </si>
  <si>
    <t>Amount received compared to amount originally budgeted to be collected</t>
  </si>
  <si>
    <t>Y swm a gafwyd o gymharu â'r swm i'w gasglu o'r gyllideb wreiddiol</t>
  </si>
  <si>
    <t>Amount originally budgeted to be collected for the year when the council tax was set</t>
  </si>
  <si>
    <t xml:space="preserve">Y swm yn y gyllideb yn wreiddiol i'w gasglu ar gyfer y flwyddyn pan osodwyd y dreth gyngor </t>
  </si>
  <si>
    <t>Specialist investigation</t>
  </si>
  <si>
    <t>Ymchwilio arbenigol</t>
  </si>
  <si>
    <t>Schools:</t>
  </si>
  <si>
    <t>Ysgolion:</t>
  </si>
  <si>
    <t>Street sweeping and cleaning</t>
  </si>
  <si>
    <t>Ysgubo a glanhau strydoedd</t>
  </si>
  <si>
    <t>Line 30.1 + line 30.2</t>
  </si>
  <si>
    <t>Llinell 30.1 + Llinell 30.2</t>
  </si>
  <si>
    <t>Line 35</t>
  </si>
  <si>
    <t>Llinell 35</t>
  </si>
  <si>
    <t>Line 33</t>
  </si>
  <si>
    <t>Llinell 33</t>
  </si>
  <si>
    <t>Line 38</t>
  </si>
  <si>
    <t>Llinell 38</t>
  </si>
  <si>
    <t>Line 39</t>
  </si>
  <si>
    <t>Llinell 39</t>
  </si>
  <si>
    <t>Line 38 + line 39</t>
  </si>
  <si>
    <t>Llinell 38 + Llinell 39</t>
  </si>
  <si>
    <t>Line 40</t>
  </si>
  <si>
    <t>Llinell 40</t>
  </si>
  <si>
    <t>Line 43</t>
  </si>
  <si>
    <t>Llinell 43</t>
  </si>
  <si>
    <t>Line 41</t>
  </si>
  <si>
    <t>Llinell 41</t>
  </si>
  <si>
    <t>Line 42</t>
  </si>
  <si>
    <t>Llinell 42</t>
  </si>
  <si>
    <t>Line 44</t>
  </si>
  <si>
    <t>Llinell 44</t>
  </si>
  <si>
    <t>Line 45</t>
  </si>
  <si>
    <t>Llinell 45</t>
  </si>
  <si>
    <t>Line 47</t>
  </si>
  <si>
    <t>Llinell 47</t>
  </si>
  <si>
    <t>Line 46</t>
  </si>
  <si>
    <t>Llinell 46</t>
  </si>
  <si>
    <t>Line 41 + line 42</t>
  </si>
  <si>
    <t>Llinell 41 + Llinell 42</t>
  </si>
  <si>
    <t>Line 37</t>
  </si>
  <si>
    <t>Llinell 37</t>
  </si>
  <si>
    <t>Line 48</t>
  </si>
  <si>
    <t>Llinell 48</t>
  </si>
  <si>
    <t>Line 49</t>
  </si>
  <si>
    <t>Llinell 49</t>
  </si>
  <si>
    <t>iawn</t>
  </si>
  <si>
    <t>Environmental and Regulatory Services</t>
  </si>
  <si>
    <t>gwasanaethau amgylcheddol a rheoleiddiol</t>
  </si>
  <si>
    <t>Fire and rescue services</t>
  </si>
  <si>
    <t xml:space="preserve">Gwasanaethau tan ac schub </t>
  </si>
  <si>
    <t>Cofnodwch yn negyddol</t>
  </si>
  <si>
    <t>Costau gweithwyr</t>
  </si>
  <si>
    <t>Planning, development and court services</t>
  </si>
  <si>
    <t>Cynllunio, datblygu a gwasanaethau llys</t>
  </si>
  <si>
    <t>Council fund housing services</t>
  </si>
  <si>
    <t>Gwasanaethau tai cronfa'r cyngor</t>
  </si>
  <si>
    <t>Revenue expenditure summary</t>
  </si>
  <si>
    <t>Crynodeb gwariant refeniw</t>
  </si>
  <si>
    <t>Darpariaeth ar gyfer ad-daliad y prifswm (cyn gosod yr addasiad cyfnewid)</t>
  </si>
  <si>
    <t>Addasiad cyfnewid (nodwch rhif negyddol ar gyfer unrhyw addasiad sy'n gostwng yr MRP ac i'r gwrthwyneb)</t>
  </si>
  <si>
    <t>Specific &amp; special govt grants</t>
  </si>
  <si>
    <t>Grantiau penodol ac arbennig y llywodraeth</t>
  </si>
  <si>
    <t>(£K 3 decimals)</t>
  </si>
  <si>
    <t>(£K i 3 lle degol)</t>
  </si>
  <si>
    <t>Unitary authorities only</t>
  </si>
  <si>
    <t>Awdurdodau unedol yn unig</t>
  </si>
  <si>
    <t>Unitary and Fire authorities only</t>
  </si>
  <si>
    <t>Awdurdodau unedol a thân yn unig</t>
  </si>
  <si>
    <t>Unitary and National Park authorities only</t>
  </si>
  <si>
    <t>Awdurdodau unedol a Pharc Cenedlaethol yn unig</t>
  </si>
  <si>
    <t>OPCCs only</t>
  </si>
  <si>
    <t xml:space="preserve">Swyddfeydd Comisiynydd Heddlu a Throsedd yn unig </t>
  </si>
  <si>
    <t>Unitary authorities and OPCCs only</t>
  </si>
  <si>
    <t>Awdurdodau unedol  a Swyddfeydd Comisiynydd Heddlu a Throsedd yn unig</t>
  </si>
  <si>
    <t>Revenue Grants</t>
  </si>
  <si>
    <t>Grantiau Refeniw</t>
  </si>
  <si>
    <t>Please note "other" lines - 198, 298 etc. are now automatically populated from the specification list at the bottom of the page.</t>
  </si>
  <si>
    <t>Nodwch llinellau "eraill" -198, 298 ayb maent bellach yn cael eu poblogi yn awtomatig o'r rhestr ar waelod y dudalen.</t>
  </si>
  <si>
    <t>RG row</t>
  </si>
  <si>
    <t xml:space="preserve">Rhes RG </t>
  </si>
  <si>
    <t>Details of grants</t>
  </si>
  <si>
    <t>Manylion y grantiau</t>
  </si>
  <si>
    <t>Revenue grants</t>
  </si>
  <si>
    <t>Grantiau refeniw</t>
  </si>
  <si>
    <t>Grantiau ariannu cyfalaf ac elfen gyfalaf y fenter cyllid preifat</t>
  </si>
  <si>
    <t>Grantiau cyfredol</t>
  </si>
  <si>
    <t>Included in</t>
  </si>
  <si>
    <t>Wedi’i cynnwys yn</t>
  </si>
  <si>
    <t>5 x 60</t>
  </si>
  <si>
    <t>Cymunedau’n Gyntaf (Addysg)</t>
  </si>
  <si>
    <t>Grant Gwella addysg ar gyfer ysgolion</t>
  </si>
  <si>
    <t>Cymunedau’n Gyntaf (gwasanaethau cymdeithasol)</t>
  </si>
  <si>
    <t>Grant Gwasanaethau Cam-drin Domestig  - Cydlynwyr cam-drin domestig a chynghorwyr annibynnol ar drais domestig</t>
  </si>
  <si>
    <t xml:space="preserve">Cronfa Atal Troseddu Ieuenctid </t>
  </si>
  <si>
    <t>Cyflwyno Trawsnewid</t>
  </si>
  <si>
    <t xml:space="preserve">Gofal plant tu allan i'r ysgol </t>
  </si>
  <si>
    <t>Ad-daliadau rhent a roddwyd i denantiaid cyfrif refeniw tai</t>
  </si>
  <si>
    <t>Eraill o'r Swyddfa Gartref, yr Adran Materion Cyfansoddiadol a Gweinyddiaeth Llysoedd Unedig (nodwch ar dudalen olaf)</t>
  </si>
  <si>
    <t>Cyfanswm y Swyddfa Gartref, yr Adran Materion Cyfansoddiadol a Gweinyddiaeth Llysoedd Unedig</t>
  </si>
  <si>
    <t>Llifogydd ac erydu arfordirol</t>
  </si>
  <si>
    <t>Land Reclamation S16</t>
  </si>
  <si>
    <t>Adennill tir S16</t>
  </si>
  <si>
    <t>Town Centre Partnerships</t>
  </si>
  <si>
    <t>Partneriaethau Canol Tref</t>
  </si>
  <si>
    <t>Grant cymorth strategaeth gwaith ieuenctid</t>
  </si>
  <si>
    <t>CT1</t>
  </si>
  <si>
    <t>COUNCIL TAX DWELLINGS RETURN FOR</t>
  </si>
  <si>
    <t>FFURFLEN ANHEDDAU'R DRETH GYNGOR AR GYFER</t>
  </si>
  <si>
    <t>please amend any incorrect contact details below:</t>
  </si>
  <si>
    <t>Os oes ange,cywirwch enw a rhif ffôn ein cyswllt mewn achos ymholiadau:-</t>
  </si>
  <si>
    <t>Authorities are required to calculate the council tax base for 2017-18 with reference to dwellings shown on the valuation list for the authority as at 31 October 2016 supplied to the authority under section 22B(7) of the Local Government Finance Act 1992.</t>
  </si>
  <si>
    <t xml:space="preserve">Mae angen i awdurdodau gyfrifo'r sylfaen dreth gyngor ar gyfer 2017-18 drwy gyfeirio at yr anheddau a ddangosir ar restr brisio'r awdurdod ar gyfer 31 Hydref 2016 a gyflenwyd i'r awdurdod o dan adran 22B(7) o Ddeddf Cyllid Llywodraeth Leol 1992. </t>
  </si>
  <si>
    <t xml:space="preserve">The figures should also take account of changes to the valuation list that appear likely to occur during 2017-18. </t>
  </si>
  <si>
    <t xml:space="preserve">Dylai'r ffigurau hefyd gymryd i ystyriaeth newidiadau i'r rhestr brisio sy'n debygol o ddigwydd yn ystod 2017-18. </t>
  </si>
  <si>
    <t>The information requested on this return must be submitted to the Welsh Government under section 68 of the Local Government Finance Act 1992.</t>
  </si>
  <si>
    <t xml:space="preserve">Mae'n rhaid cyflwyno'r wybodaeth y gofynnir amdani ar y ffurflen hon i Cynulliad Llywodraeth Cymru o dan adran 68 o Ddeddf Cyllid Llywodraeth Leol 1992. </t>
  </si>
  <si>
    <t>Forms should be returned to the address below, according to the following timetable:</t>
  </si>
  <si>
    <t>Dylir ddychwelyd ffurflenni i'r cyfeiriad isod, yn ôl yr amserlen canlynol</t>
  </si>
  <si>
    <t xml:space="preserve">certified signed copy and spreadsheet                     </t>
  </si>
  <si>
    <t xml:space="preserve">llofnodi copi ardystiedig a taenlen                 </t>
  </si>
  <si>
    <t>Local Government Financial Statistics Unit</t>
  </si>
  <si>
    <t>Welsh Government</t>
  </si>
  <si>
    <t>Cathays Park</t>
  </si>
  <si>
    <t>Queries on completion of the form or spreadsheet should be sent to:</t>
  </si>
  <si>
    <t>Dylid cyfeirio ymholiadau ynghylch cwblhau'r daenlen drwy ffôn neu e-bost,  fel a  ddangosir isod.</t>
  </si>
  <si>
    <t>Part A: Chargeable dwellings</t>
  </si>
  <si>
    <t>Rhan A: Anheddau trethadwy</t>
  </si>
  <si>
    <t>All chargeable dwellings</t>
  </si>
  <si>
    <t>Holl anheddau trethadwy</t>
  </si>
  <si>
    <t>Dwellings subject to disability reduction (included in line A1)</t>
  </si>
  <si>
    <t>Anheddau sy'n derbyn gostyngiad anabledd ( sy'n gynwysedig yn llinell A1 )</t>
  </si>
  <si>
    <t>Adjusted chargeable dwellings (taking into account disability reductions)</t>
  </si>
  <si>
    <t>Cyfanswm yr anheddau trethadwy wedi'i addasu ( gan gymryd i ystyriaeth y gostyngiadau anabledd )</t>
  </si>
  <si>
    <t>Part B: Adjusted chargeable dwellings  (see note 4)</t>
  </si>
  <si>
    <t>Rhan B: Cyfanswm yr anheddau trethadwy wedi'i addasu ( gweler nodyn 4 )</t>
  </si>
  <si>
    <t>Dwellings with no discount</t>
  </si>
  <si>
    <t>Anheddau heb disgownt</t>
  </si>
  <si>
    <t>Dwellings with a 25% discount</t>
  </si>
  <si>
    <t>Anheddau â gostyngiad o 25%</t>
  </si>
  <si>
    <t>Dwellings with a 50% discount</t>
  </si>
  <si>
    <t>Anheddau â gostyngiad o 50%</t>
  </si>
  <si>
    <t>Dwellings with a discount other than 25% or 50% (Part G line 11)</t>
  </si>
  <si>
    <t>Anheddau â gostyngiad ar wahan i 25% neu 50% ( Rhan G, llinell 11 )</t>
  </si>
  <si>
    <t>Total adjusted chargeable dwellings  (=B1+B2+B3+B3a=A3)</t>
  </si>
  <si>
    <t>Cyfanswm yr anheddau trethadwy wedi'i addasu ( = B1 + B2 + B3 + B3a = A3 )</t>
  </si>
  <si>
    <t>Total variable discounts  (=Part G line 12)</t>
  </si>
  <si>
    <t>Holl disgowntiau newidiol ( =Rhan G, llinell 12 )</t>
  </si>
  <si>
    <t>Validation check: B4 should equal A3 (failure = difference, pass =0)</t>
  </si>
  <si>
    <t>Gwiriad dilysu: dylai B4 fod yn gyfartal ag A3</t>
  </si>
  <si>
    <t>Part C: Calculation of discounted chargeable dwellings</t>
  </si>
  <si>
    <t>allan o ddefnydd</t>
  </si>
  <si>
    <t xml:space="preserve">Total discounted dwellings  (=A3-(B2x0.25-B3x0.5)-B5)  (see note 5) </t>
  </si>
  <si>
    <t xml:space="preserve">Holl anheddau â disgownt  ( = A3- ( B2  x 0.25 - B3 x 0.5 ) - B5 )  ( gweler nodyn 5 ) </t>
  </si>
  <si>
    <t>Ratio to band D</t>
  </si>
  <si>
    <t>Cymhareb â band D</t>
  </si>
  <si>
    <t>Band D equivalents  (=C2xC3)  (rounded to 2 decimal places)</t>
  </si>
  <si>
    <t>Cyfwerthoedd Band D  ( = C2 x C3 )  ( wedi'u talgrynnu i ddau le degol )</t>
  </si>
  <si>
    <t xml:space="preserve">Exempt dwellings Classes A to N and P to W 
(not included in sections A to C above) </t>
  </si>
  <si>
    <t>Anheddau ag eithriadau Dosbarthiadau A i N a P i W 
( heb eu cynnwys yn adrannau A i C uchod )  ( gweler nodyn 6 )</t>
  </si>
  <si>
    <t xml:space="preserve">Exempt dwellings Class O 
(not included in sections A to C above) </t>
  </si>
  <si>
    <t>Anheddau ag eithriad dosbarth O 
( heb eu cynnwys yn adrannau A i C uchod ) ( gweler nodiadau 6 a 7 )</t>
  </si>
  <si>
    <t>All dwellings in class A prescribed under Section 12 
(included in section B above)  (see note 8)</t>
  </si>
  <si>
    <t>Holl anheddau dosbarth A sydd wedi'u pennu o dan Adran 12 (1) 
( wedi'u cynnwys yn adran B uchod ) ( gweler nodyn 8 )</t>
  </si>
  <si>
    <t>Discount for each dwelling in prescribed class A 
(enter percentage applied)  (see note 9)</t>
  </si>
  <si>
    <t>Holl anheddau dosbarth B sydd wedi'u pennu o dan Adran 12 (1) 
( wedi'u cynnwys yn rhan B uchod ) ( gweler nodyn 8 )</t>
  </si>
  <si>
    <t>All dwellings in class B prescribed under Section 12 
(included in section B above)  (see note 8)</t>
  </si>
  <si>
    <t>Disgownt i bob annedd wedi'u pennu i ddosbarth B 
( nodwch y canran cymhwysol ) ( gweler nodyn 9 )</t>
  </si>
  <si>
    <t>Discount for each dwelling in prescribed class B  
(enter percentage applied)  (see note 9)</t>
  </si>
  <si>
    <t>Holl anheddau dosbarth C sydd wedi'u pennu o dan Adran 12 (1) 
( wedi'u cynnwys yn rhan B uchod ) ( gweler nodyn 8 )</t>
  </si>
  <si>
    <t>All dwellings in class C prescribed under Section 12 
(included in section B above)  (see note 8)</t>
  </si>
  <si>
    <t>Disgownt i bob annedd wedi'u pennu i ddosbarth C 
( nodwch y canran cymhwysol ) ( gweler nodyn 9 )</t>
  </si>
  <si>
    <t>Discount for each dwelling in prescribed class C  
(enter percentage applied)  (see note 9)</t>
  </si>
  <si>
    <t>Disgownt i bob annedd wedi'u pennu i ddosbarth A 
( nodwch y canran cymhwysol ) ( gweler nodyn 9 )</t>
  </si>
  <si>
    <t>Validation check: D4=0, or between 0% and 50%</t>
  </si>
  <si>
    <t>Gwiriad dilysu: D4=0, neu rhwng 0% a 50%</t>
  </si>
  <si>
    <t>Validation check: D6=0, or between 0% and 50%</t>
  </si>
  <si>
    <t>Validation check: D8=0, or between 0% and 50%</t>
  </si>
  <si>
    <t>Valuation band</t>
  </si>
  <si>
    <t>band priso</t>
  </si>
  <si>
    <t>Total (= sum of band figures)</t>
  </si>
  <si>
    <t>Cyfanswm ( = swm ffigurau pob band )</t>
  </si>
  <si>
    <t>(sum of individual bands - carry to E1)</t>
  </si>
  <si>
    <t>( swm y bandiau unigol - cario i E1 )</t>
  </si>
  <si>
    <t>Part E: Calculation of council tax base</t>
  </si>
  <si>
    <t>Rhan E: Cyfrifo'r sylfaen dreth gyngor</t>
  </si>
  <si>
    <t>Chargeable dwellings: band D equivalents  (=C4 total)</t>
  </si>
  <si>
    <t>Anheddau trethadwy: cyfwerthoedd band D ( = cyfanswm C4 )</t>
  </si>
  <si>
    <t>Collection rate (please enter to 2 decimal places)</t>
  </si>
  <si>
    <t>Cyfradd gasglu ( wedi'i thalgrynnu i ddau le degol )</t>
  </si>
  <si>
    <t>= E1 x E2 (rounded to 2 decimal places)</t>
  </si>
  <si>
    <t>= E1 x E2 ( wedi'i dalgrynnu i ddau le degol )</t>
  </si>
  <si>
    <t>Class O exempt dwellings: band D equivalents  (please enter to 2 decimal places)</t>
  </si>
  <si>
    <t xml:space="preserve">Anheddau Dosbarth O wedi'u heithrio: cyfwerthoedd band D </t>
  </si>
  <si>
    <t>(see note 10)</t>
  </si>
  <si>
    <t>( nodwch i ddau le degol ) ( gweler nodyn 10 )</t>
  </si>
  <si>
    <t>Council tax base for tax-setting purposes  (=E3+E4)</t>
  </si>
  <si>
    <t>Y sylfaen dreth gyngor at ddiben pennu'r dreth ( = E3 + E4 )</t>
  </si>
  <si>
    <t>100% council tax base for calculating revenue support grant (=E5a+E4)</t>
  </si>
  <si>
    <t>100% o'r sylfaen dreth gyngor ar gyfer cyfrifo'r grant cynnal refeniw ( =E5a+E4)</t>
  </si>
  <si>
    <t>Part F: Exempt dwellings by class of exemption</t>
  </si>
  <si>
    <t>Rhan F: Anheddau wedi'u heithrio yn ôl dosbarth</t>
  </si>
  <si>
    <t>Class</t>
  </si>
  <si>
    <t>Dosbarth</t>
  </si>
  <si>
    <t>Total all classes</t>
  </si>
  <si>
    <t>Cyfanswm pob dosbarth</t>
  </si>
  <si>
    <t>(must match total of lines D1 and D2)</t>
  </si>
  <si>
    <t>( rhaid cyfateb i gyfanswm llinellau D1 a D2 )</t>
  </si>
  <si>
    <t xml:space="preserve">Gwiriad dilysu: </t>
  </si>
  <si>
    <t>Part G : Variable discounts</t>
  </si>
  <si>
    <t xml:space="preserve">Rhan G: Disgowntiau newidiol </t>
  </si>
  <si>
    <t>Area</t>
  </si>
  <si>
    <t>Ardal</t>
  </si>
  <si>
    <t>Enter the name of area</t>
  </si>
  <si>
    <t>Cofnodwch enw ardal</t>
  </si>
  <si>
    <t>* this may be 'whole authority', a single community area or a number of community areas</t>
  </si>
  <si>
    <t>* gall hyn fod yr 'awdurdod gyfan', ardal cymuned unigol neu nifer o ardaloedd cymunedol</t>
  </si>
  <si>
    <t>Please tick the appropriate box</t>
  </si>
  <si>
    <t>Nodwch tic yn y blwch proiodol</t>
  </si>
  <si>
    <t>The figures have not yet been approved;</t>
  </si>
  <si>
    <t>Nid yw'r ffigurau wedi'u cymeradwyo eto;</t>
  </si>
  <si>
    <t>the figures have been approved by executive decision;</t>
  </si>
  <si>
    <t>mae'r ffigurau wedi'u cymeradwyo trwy benderfyniad gweithredol;</t>
  </si>
  <si>
    <t>or</t>
  </si>
  <si>
    <t>neu</t>
  </si>
  <si>
    <t>the figures have been approved by the full council.</t>
  </si>
  <si>
    <t>mae'r ffigurau wedi'u cymeradwyo trwy gan y cyngor llawn.</t>
  </si>
  <si>
    <t xml:space="preserve">Chief Financial Officer:   </t>
  </si>
  <si>
    <t>Prif Swyddog Cyllid</t>
  </si>
  <si>
    <t>Discount pecentage applied</t>
  </si>
  <si>
    <t>Canran disgownt wedi'i gymhwyso</t>
  </si>
  <si>
    <t>Properties</t>
  </si>
  <si>
    <t>Eiddo</t>
  </si>
  <si>
    <t>Discounts</t>
  </si>
  <si>
    <t>Disgowntiau</t>
  </si>
  <si>
    <t>Number of properties</t>
  </si>
  <si>
    <t>Nifer o eiddo</t>
  </si>
  <si>
    <t>Total number of properties</t>
  </si>
  <si>
    <t>Cyfanswm nifer o eiddo</t>
  </si>
  <si>
    <t>Band</t>
  </si>
  <si>
    <t>Part D: Memorandum items</t>
  </si>
  <si>
    <t>Rhan D: Eitemau Memorandwm</t>
  </si>
  <si>
    <t>Line</t>
  </si>
  <si>
    <t>Llinio</t>
  </si>
  <si>
    <t>final ratified taxbase</t>
  </si>
  <si>
    <t>Sylfaen treth derfynol wedi'i chadarnhau</t>
  </si>
  <si>
    <t>ID No</t>
  </si>
  <si>
    <t>Rhif ID</t>
  </si>
  <si>
    <t>Value</t>
  </si>
  <si>
    <t>Gwerth</t>
  </si>
  <si>
    <t>Status</t>
  </si>
  <si>
    <t>Statws</t>
  </si>
  <si>
    <t>Problem</t>
  </si>
  <si>
    <t>Valuation Office Agency Check</t>
  </si>
  <si>
    <t>Gwiriad Asiantaeth y  Swyddfa Brisio</t>
  </si>
  <si>
    <t>Dwellings with no discount (including empty properties and second homes with no discount)</t>
  </si>
  <si>
    <t>Anheddau heb ddisgownt (gan gynnwys eiddo gwag ac ail gartrefi heb ddisgownt)</t>
  </si>
  <si>
    <t>Dwellings with a 25% discount (excluding empty properties and second homes)</t>
  </si>
  <si>
    <t>Anheddau gyda disgownt o 25% (ag eithrio eiddo gwag ac ail gartrefi heb ddisgownt)</t>
  </si>
  <si>
    <t>Dwellings with a 50% discount (excluding empty properties and second homes)</t>
  </si>
  <si>
    <t>Anheddau gyda disgownt o 50% (ag eithrio eiddo gwag ac ail gartrefi heb ddisgownt)</t>
  </si>
  <si>
    <t>Dwellings with a variable discount other than 25% or 50% (Part G line 11)</t>
  </si>
  <si>
    <t>Anheddau gyda disgownt amrywiol ag eithrio 25% neu 50% (Rhan G llinell 11)</t>
  </si>
  <si>
    <t>Dwellings with an empty property or second homes discount</t>
  </si>
  <si>
    <t>Anheddau gyda disgownt eiddo gwag neu ail gartref</t>
  </si>
  <si>
    <t>Dwellings with an empty property or second homes premium</t>
  </si>
  <si>
    <t>Anheddau gyda phremiwm eiddo gwag neu ail gartref</t>
  </si>
  <si>
    <t>Total adjusted chargeable dwellings  (sum of B1 toB3c=A3)</t>
  </si>
  <si>
    <t>Cyfanswm yr anheddau a addaswyd sydd yn daladwy (cyfanswm o B1iB3c=A3)</t>
  </si>
  <si>
    <t>Empty property and second homes discount adjustment</t>
  </si>
  <si>
    <t>Addasiad disgownt eiddo gwag neu ail gartref</t>
  </si>
  <si>
    <t>Empty property and second homes premium adjustment</t>
  </si>
  <si>
    <t>Addasiad premiwm eiddo gwag neu ail gartref</t>
  </si>
  <si>
    <t>Part C: Calculation of chargeable dwellings with discounts and premiums</t>
  </si>
  <si>
    <t>Rhan C: Cyfrifiad o anheddau sy'n daladwy gyda disgowntiau a phremiymau</t>
  </si>
  <si>
    <t xml:space="preserve">Total dwellings including discounts and premiums  (=A3-(B2ax0.25)-(B2bx0.5)-B5-B6+B7)  </t>
  </si>
  <si>
    <t xml:space="preserve">Cyfanswm anheddau gan gynnwys disgowntiau a phremiymau (=A3-(B2ax0.25)-(B2bx0.5)-B5-B6+B7)  </t>
  </si>
  <si>
    <t>Discounted chargeable dwellings excluding premium adjustment</t>
  </si>
  <si>
    <t>Anheddau disgowntiedig sydd yn daladwy ag eithrio addasiad premiwm</t>
  </si>
  <si>
    <t>Please enter actual dwelling numbers</t>
  </si>
  <si>
    <t>Cofnodwch y nifer gwirioneddol o anheddau</t>
  </si>
  <si>
    <t xml:space="preserve">If the value of percentage discount/premium is not shown in the table please add the percentage value to the bottom row of the "Percentage discount or "Percentage premium" column. </t>
  </si>
  <si>
    <t>Os nad yw gwerth y ganran disgownt/premiwm wedi ei ddangos yn y tabl, ychwanegwch y gwerth canran i  res waelod y golofn "Canran disgownt" neu "Canran premiwm"</t>
  </si>
  <si>
    <t xml:space="preserve">Band D equivalents excluding premium adjustment </t>
  </si>
  <si>
    <t>Cyfwerthoedd Band D ag eithrio addasiad premiwm</t>
  </si>
  <si>
    <t>Discount and premium adjustments</t>
  </si>
  <si>
    <t>Addasiadau disgownt a phremiwm</t>
  </si>
  <si>
    <t>Chargeable empty properties with no discount or premium</t>
  </si>
  <si>
    <t>Eiddo gwag sydd yn daladwy heb ddisgownt na phremiwm</t>
  </si>
  <si>
    <t>Chargeable second homes with no discount or premium</t>
  </si>
  <si>
    <t>Ail gartrefi sydd yn daladwy heb ddisgownt na phremiwm</t>
  </si>
  <si>
    <t>Empty Property Discount</t>
  </si>
  <si>
    <t>Disgownt eiddo gwag</t>
  </si>
  <si>
    <t>Please enter by band and percentage discount, the number of dwellings that are empty as at 31 October 2016.</t>
  </si>
  <si>
    <t>Cofnodwch, yn ôl band a'r ganran disgownt, nifer yr anheddau sydd yn wag ar 31 Hydref 2016</t>
  </si>
  <si>
    <t>Percentage Discount</t>
  </si>
  <si>
    <t>Canran disgownt</t>
  </si>
  <si>
    <t>Empty Property Premium</t>
  </si>
  <si>
    <t>Premiwm eiddo gwag</t>
  </si>
  <si>
    <t>Please enter by band and percentage the premium your authority charges for empty properties and not included in table above.</t>
  </si>
  <si>
    <t>Cofnodwch, yn ôl band a chanran, y premiwm y mae eich awdurdod yn ei godi ar gyfer eiddo gwag nad yw wedi ei  gynnwys yn y tabl uchod</t>
  </si>
  <si>
    <t>Percentage Premium</t>
  </si>
  <si>
    <t>Canran premiwm</t>
  </si>
  <si>
    <t>Second Homes Discount</t>
  </si>
  <si>
    <t>Disgownt ail gartref</t>
  </si>
  <si>
    <t>Please enter by band and percentage the discount your authority awards for dwellings registered as second homes</t>
  </si>
  <si>
    <t>Cofnodwch, yn ôl band a chanran, y disgownt y mae eich awdurdod yn ei ddyfarnu ar gyfer anheddau a gofrestrir fel ail gartrefi</t>
  </si>
  <si>
    <t>Second Homes Premium</t>
  </si>
  <si>
    <t>Premiwm ail gartref</t>
  </si>
  <si>
    <t>Please enter by band and percentage the premium your authority charges for dwellings registered as second homes and not included in table above.</t>
  </si>
  <si>
    <t>Cofnodwch, yn ôl band a chanran, y premiwm y mae eich awdurdod yn ei godi ar gyfer anheddau a gofrestrir fel ail gartrefi nad yw wedi ei gynnwys yn y tabl uchod</t>
  </si>
  <si>
    <t>Total chargeable empty properties</t>
  </si>
  <si>
    <t>Cyfanswm eiddo gwag sy'n daladwy</t>
  </si>
  <si>
    <t>Total chargeable second homes</t>
  </si>
  <si>
    <t>Cyfanswm ail gartrefi sy'n daladwy</t>
  </si>
  <si>
    <t>Dwelling equivalents</t>
  </si>
  <si>
    <t xml:space="preserve"> </t>
  </si>
  <si>
    <t>Cyfwerthoedd anheddau</t>
  </si>
  <si>
    <t>Reduction due to Empty Property Discount</t>
  </si>
  <si>
    <t>Gostyngiad oherwydd disgownt eiddo gwag</t>
  </si>
  <si>
    <t>Increase due to Empty Property Premium</t>
  </si>
  <si>
    <t>Cynnydd oherwydd disgownt eiddo gwag</t>
  </si>
  <si>
    <t>Reduction due to Second Homes discount</t>
  </si>
  <si>
    <t>Gostyngiad oherwydd disgownt ail gartref</t>
  </si>
  <si>
    <t>Increase due Second Homes Premium</t>
  </si>
  <si>
    <t>Cynnydd oherwydd disgownt ail gartref</t>
  </si>
  <si>
    <t>Please check the validation sheet before sending the form.</t>
  </si>
  <si>
    <t>Gwiriwch y daenlen ddilysu cyn anfon y  ffurflen</t>
  </si>
  <si>
    <t>Part H: Empty and second homes - chargeable only - exclude exemptions</t>
  </si>
  <si>
    <t>Rhan H: Cartrefi gwag ac ail gartrefi - taladwy yn unig - ag eithrio eithriadau</t>
  </si>
  <si>
    <t xml:space="preserve">Total discounted dwellings excluding premium adjustment </t>
  </si>
  <si>
    <t>Cyfanswm yr anheddau disgowntiedig ag eithrio addasiad premiwm</t>
  </si>
  <si>
    <t>discretionary non-domestic rate relief</t>
  </si>
  <si>
    <t>rhyddhad ardreth annomestig dewisiol</t>
  </si>
  <si>
    <t>Band D equivalent dwellings</t>
  </si>
  <si>
    <t>Anheddau Cyfwerthoedd Band D</t>
  </si>
  <si>
    <t>Class O exempt dwellings</t>
  </si>
  <si>
    <t>Anheddau Dosbarth O wedi'u heithrio</t>
  </si>
  <si>
    <t>collection rate assumed</t>
  </si>
  <si>
    <t>Cyfradd gasglu tybio</t>
  </si>
  <si>
    <t>Council tax base before collection rate adjustment</t>
  </si>
  <si>
    <t>sylfaen y dreth gyngor cyn addasiad gyfradd casglu</t>
  </si>
  <si>
    <t>Council tax excluding community council precepts</t>
  </si>
  <si>
    <t>treth y cyngor heb gynnwys praeseptau'r cynghorau cymuned</t>
  </si>
  <si>
    <t>police authority precept</t>
  </si>
  <si>
    <t>praesept awdurdod heddlu</t>
  </si>
  <si>
    <t>Total Central government support (calculated)</t>
  </si>
  <si>
    <t>Cyfanswm Cymorth llywodraeth ganolog (cyfrifo)</t>
  </si>
  <si>
    <t>Council tax base for tax-setting purposes</t>
  </si>
  <si>
    <t>Y sylfaen dreth gyngor at ddiben pennu'r dreth</t>
  </si>
  <si>
    <t>£ per band D equivalent dwelling</t>
  </si>
  <si>
    <t>£ am bob annedd Cyfwerthoedd Band D</t>
  </si>
  <si>
    <t>Council tax calculated under s33</t>
  </si>
  <si>
    <t>treth y cyngor a gyfrifir o dan adran 33</t>
  </si>
  <si>
    <t>Council tax of police authority in billing authority's area</t>
  </si>
  <si>
    <t>Mae'r dreth gyngor o awdurdod yr heddlu yn ardal yr awdurdod bilio</t>
  </si>
  <si>
    <t>Average council tax for area of billing authority</t>
  </si>
  <si>
    <t>treth y cyngor ar gyfartaledd ar gyfer ardal awdurdod bilio</t>
  </si>
  <si>
    <t>£ to nearest penny</t>
  </si>
  <si>
    <t>£ i geiniog agosaf</t>
  </si>
  <si>
    <t>adjustable</t>
  </si>
  <si>
    <t>addasadwy</t>
  </si>
  <si>
    <t>Cynnal a chadw adeileddol</t>
  </si>
  <si>
    <t>Taliadau cyfalaf sy'n ymwneud â phrosiectau adeiladu</t>
  </si>
  <si>
    <t>Rheoli traffig a diogelwch ar y ffyrdd</t>
  </si>
  <si>
    <t>Airports, Harbours and toll facilities</t>
  </si>
  <si>
    <t>Meysydd awyr, harbwrs a cyfleusterau toll</t>
  </si>
  <si>
    <t>Service strategy - children's services</t>
  </si>
  <si>
    <t>Strategaeth gwasanaeth - gwasanaethau i blant</t>
  </si>
  <si>
    <t>Children's services - commissioning and social work</t>
  </si>
  <si>
    <t>Gwasanaethau i blant - comisiynu a gwaith cymdeithasol</t>
  </si>
  <si>
    <t>Cyfiawnder ieuenctid</t>
  </si>
  <si>
    <t>Asylum seekers - unaccompanied children and families</t>
  </si>
  <si>
    <t>Ceiswyr lloches - plant sydd ar eu pennau eu hunain a theuluoedd</t>
  </si>
  <si>
    <t>Children's and young people's safety</t>
  </si>
  <si>
    <t>Diogelwch plant a phobl ifanc</t>
  </si>
  <si>
    <t>Other children's and family services</t>
  </si>
  <si>
    <t>Gwasanaethau plant a theuluoedd eraill</t>
  </si>
  <si>
    <t>Service strategy - adults social services</t>
  </si>
  <si>
    <t>Strategaeth gwasanaeth - gwasanaethau cymdeithasol i oedolion</t>
  </si>
  <si>
    <t>Older people (aged 65 and over) including older mentally ill</t>
  </si>
  <si>
    <t>Pobl hŷn (65 oed a hŷn) gan gynnwys pobl hŷn â salwch meddwl</t>
  </si>
  <si>
    <t>Oedolion o dan 65 oed ag anabledd corfforol neu nam ar eu synhwyrau</t>
  </si>
  <si>
    <t>Oedolion o dan 65 oed ag anableddau dysgu</t>
  </si>
  <si>
    <t>Oedolion o dan 65 oed ag anghenion iechyd meddwl</t>
  </si>
  <si>
    <t>Gwasanaethau cymdeithasol eraill i oedolion</t>
  </si>
  <si>
    <t>Gwasanaeth llyfrgelloedd</t>
  </si>
  <si>
    <t>Chwaraeon ac hamdden</t>
  </si>
  <si>
    <t>Llecynnau agored</t>
  </si>
  <si>
    <t xml:space="preserve">Gwasanaethau mynwentydd, amlosgfeydd a marwdai </t>
  </si>
  <si>
    <t>Gwasanaethau rheoleiddio - Iechyd yr Amgylchedd (gan gynnwys diogelwch bwyd a safonau tai)</t>
  </si>
  <si>
    <t>Street cleansing</t>
  </si>
  <si>
    <t>Glanhau strydoedd</t>
  </si>
  <si>
    <t>Diogelwch cymunedol (gwasanaethau diogelwch)</t>
  </si>
  <si>
    <t>Diogelwch cymunedol (lleihau troseddu heb gynnwys CCTV)</t>
  </si>
  <si>
    <t>Flood defence: own expenditure</t>
  </si>
  <si>
    <t>Amddiffynfeydd rhag llifogydd: eu gwariant eu hunain</t>
  </si>
  <si>
    <t>Trading Standards</t>
  </si>
  <si>
    <t>Safonau Masnach</t>
  </si>
  <si>
    <t>Planning - building control</t>
  </si>
  <si>
    <t>Cynllunio - rheoli adeiladu</t>
  </si>
  <si>
    <t>Planning - development control</t>
  </si>
  <si>
    <t>Cynllunio - rheoli datblygu</t>
  </si>
  <si>
    <t>Datblygiad economaidd</t>
  </si>
  <si>
    <t xml:space="preserve"> Ymchwil economeg</t>
  </si>
  <si>
    <t xml:space="preserve"> Cymorth busnes</t>
  </si>
  <si>
    <t>Gwasanaethau llysoedd crwneriaid</t>
  </si>
  <si>
    <t>Gwasanaethau llys eraill</t>
  </si>
  <si>
    <t>Trwyddedu landlordiaid sector preifat</t>
  </si>
  <si>
    <t>Cyfraniadau at y Cyfrif Refeniw Tai</t>
  </si>
  <si>
    <t>Costau pensiwn cysylltiedig â'r Cyfrif Refeniw Tai</t>
  </si>
  <si>
    <t>Blaendaliadau tai</t>
  </si>
  <si>
    <t>Taliadau budd-dal tai</t>
  </si>
  <si>
    <t>Gweinyddu budd-dal tai</t>
  </si>
  <si>
    <t>Tai eraill cronfa'r cyngor</t>
  </si>
  <si>
    <t>Casgliad treth lleol</t>
  </si>
  <si>
    <t>Cofrestru genedigaethau, marwolaethau a phriodasau</t>
  </si>
  <si>
    <t>Cynllunio ar gyfer argyfyngau</t>
  </si>
  <si>
    <t>Taliadau tir lleol</t>
  </si>
  <si>
    <t>Cynlluniau cymorth lles lleol</t>
  </si>
  <si>
    <t>Gwasanaethau i ddioddefwyr a thystion troseddau</t>
  </si>
  <si>
    <t>Gweithrediadau diffodd tân ac achub</t>
  </si>
  <si>
    <t>Fire service emergency planning and civil defence</t>
  </si>
  <si>
    <t xml:space="preserve">Cynlluniau argyfwng ac amddiffyn sifil y gwasanaeth tân </t>
  </si>
  <si>
    <t>Rheolaeth hamdden a thrafnidiaeth</t>
  </si>
  <si>
    <t>Hyrwyddo dealltwriaeth a mwynhad</t>
  </si>
  <si>
    <t>Ceidwaid, stadau a gwirfoddolwys</t>
  </si>
  <si>
    <t>Rheoliadau datblygu</t>
  </si>
  <si>
    <t>Cyfrifon Arbenigol wedi'u Clustnodi</t>
  </si>
  <si>
    <t>Other services including adjustment to capital charges in respect of recharged administration and support</t>
  </si>
  <si>
    <t>Gwasanaethau eraill gan gynnwys addasiad i daliadau cyfalaf mewn cysylltiad â gwaith gweinyddu a chymorth yr ailgodir tâl amdano</t>
  </si>
  <si>
    <t>Non distributable costs - Retirement benefits</t>
  </si>
  <si>
    <t>Costau nad oes modd eu dosbarthu - Budd-daliadau ymddeol</t>
  </si>
  <si>
    <t>Non distributable costs - Costs of unused shares of IT facilities and other assets</t>
  </si>
  <si>
    <t>Costau nad oes modd eu dosbarthu - Costau cyfrannau nas defnyddiwyd o gyfleusterau TG ac asedau eraill</t>
  </si>
  <si>
    <t>Non Distributable Costs - Carbon Reduction Commitment (CRC) transactions</t>
  </si>
  <si>
    <t>Costau nad oes modd eu dosbarthu - Trafodion yr Ymrwymiad Lleihau Carbon (CRC)</t>
  </si>
  <si>
    <t>Cronfeydd hapddigwyddiadau heb eu dyrannu</t>
  </si>
  <si>
    <t>Praeseptau cynghorau cymuned</t>
  </si>
  <si>
    <t xml:space="preserve">Ardollau i Asiantaeth yr Amgylchedd mewn cysylltiad â Phwyllgorau Lleol Amddiffyn Rhag Llifogydd </t>
  </si>
  <si>
    <t>Ardollau i'r Byrddau Draenio Mewnol</t>
  </si>
  <si>
    <t>Ardollau i Asiantaeth yr Amgylchedd am weithredu fel Bwrdd Draenio Mewnol</t>
  </si>
  <si>
    <t>Gwargedau/diffygion (anarwyddocaol) ar gyfrifon masnachu mewnol na chawsant eu dadgyfuno i wasanaethau</t>
  </si>
  <si>
    <t>Addasiadau eraill gan gynnwys cost weinyddol addasiadau ardrethu hwyr ac ati</t>
  </si>
  <si>
    <t>Darpariaeth' dyledion drwg</t>
  </si>
  <si>
    <t>Darpariaeth i ad-dalu prifsymiau</t>
  </si>
  <si>
    <t>Addasiad gohirio</t>
  </si>
  <si>
    <t>Premiymau a disgowntiau wrth ad-drefnu dyledion</t>
  </si>
  <si>
    <t>Taliadau/derbyniadau llog 'eitem 8' Cyfrif Refeniw Tai</t>
  </si>
  <si>
    <t>Elfen ariannu cyfalaf o fewn cynlluniau Menter Cyllid Preifat (PFI)</t>
  </si>
  <si>
    <t>Taliadau prydlesu (ac eithrio unrhyw elfen ariannu cyfalaf o fewn cynlluniau PFI)</t>
  </si>
  <si>
    <t xml:space="preserve">Capital expenditure charged to revenue account </t>
  </si>
  <si>
    <t>Derbyniadau llog allanol ar falansau heblaw rhai'r Cyfrif Refeniw Tai</t>
  </si>
  <si>
    <t>Derbyniadau llog allanol ar falansau Cyfrif Refeniw Tai</t>
  </si>
  <si>
    <t>Dyraniadau i/ o gyfrif addasiad offerynnau ariannol</t>
  </si>
  <si>
    <t>Dyraniadau i/ o gyfrif ôl-daliadau tâl anghyfartal</t>
  </si>
  <si>
    <t>Individual schools budget</t>
  </si>
  <si>
    <t>Cyllideb ysgolion unigol</t>
  </si>
  <si>
    <t>Anghenion dysgu ychwanegol</t>
  </si>
  <si>
    <t xml:space="preserve">Cyllideb arall ysgolion </t>
  </si>
  <si>
    <t>Access to education (excluding transport) - school</t>
  </si>
  <si>
    <t>Mynediad i addysg (heb gynnwys cludiant) - ysgol</t>
  </si>
  <si>
    <t>Mynediad i addysg (heb gynnwys cludiant) - heblaw ysgol</t>
  </si>
  <si>
    <t>Cludiant o'r cartref i'r ysgol</t>
  </si>
  <si>
    <t>Cludiant o'r cartref i'r coleg</t>
  </si>
  <si>
    <t>Further education and training for young persons and adults (excluding youth service)</t>
  </si>
  <si>
    <t>Addysg bellach a hyfforddiant i bobl ifanc ac oedolion (heb gynnwys gwasanaeth ieuenctid)</t>
  </si>
  <si>
    <t>Gwasanaeth ieuenctod</t>
  </si>
  <si>
    <t>Rheoli strategol - ysgolion</t>
  </si>
  <si>
    <t>Rheoli strategol - heblaw ysgolion</t>
  </si>
  <si>
    <t>Cyllideb arall AALl - ysgolion</t>
  </si>
  <si>
    <t>Cyllideb arall AALl - heblaw ysgolion</t>
  </si>
  <si>
    <t>LEA Budget</t>
  </si>
  <si>
    <t>Cyllideb AALl</t>
  </si>
  <si>
    <t>Children's and families services</t>
  </si>
  <si>
    <t>Gwasanaethau i blant a theuluoedd</t>
  </si>
  <si>
    <t>Gwasanaeth cymdeithasol</t>
  </si>
  <si>
    <t>Local environmental services</t>
  </si>
  <si>
    <t>Gwasanaethau amgylcheddol lleol</t>
  </si>
  <si>
    <t>Ffyrdd a Thrafnidiaeth</t>
  </si>
  <si>
    <t>Libraries, culture, heritage, sport and recreation</t>
  </si>
  <si>
    <t>Llyfrgelloedd, diwylliant, treftadaeth, chwaraeon ac hamdden</t>
  </si>
  <si>
    <t>Planning, economic and community development</t>
  </si>
  <si>
    <t>Planio, economaidd a datblygu cymunedol</t>
  </si>
  <si>
    <t>Y gyfraith, trefn a gwasanaethau diogelu</t>
  </si>
  <si>
    <t>Debt financing costs</t>
  </si>
  <si>
    <t>Costau ariannu dyledion</t>
  </si>
  <si>
    <t>Central administration</t>
  </si>
  <si>
    <t>Gweinyddu canolog</t>
  </si>
  <si>
    <t>Gwariant refeniw arall</t>
  </si>
  <si>
    <t xml:space="preserve">Gwariant refeniw gros </t>
  </si>
  <si>
    <t>Name of authority:</t>
  </si>
  <si>
    <t>Record all grants as negative</t>
  </si>
  <si>
    <t>Gwasanaethau rheoleiddio - Safonau Masnach</t>
  </si>
  <si>
    <t>Cyfanswm gwariant refeniw</t>
  </si>
  <si>
    <t>National park services</t>
  </si>
  <si>
    <t xml:space="preserve">Families First: other local services </t>
  </si>
  <si>
    <t>I certify that the council tax base shown in sections A to E above has been calculated by my authority in accordance with the Local Authorities (Calculation of Council Tax Base) Regulations 1995 (Wales) (SI 1995/2561) as amended. Where indicated below, the figures have been approved, in accordance with section 67 of the Local Government Finance Act 1992, as amended by section 84 of the Local Government Act 2003.</t>
  </si>
  <si>
    <t>Tystiaf fod fy awdurdod wedi cyfrifo'r sylfaen dreth gyngor a'r ffigurau eraill a nodir ar y ffurflen hon yn unol â Rheoliadau Llywodraeth Leol (Cyfrifo Sylfaen Treth Gyngor) 1995 (Cymru) (OS 1995/2561) fel y'u diwygiwyd. Lle nodir isod, mae'r ffigurau wedi'u cymeradwyo, yn unol ag adran 67 o Ddeddf Cyllid Llywodraeth Leol 1992, fel y'u diwygiwyd gan adran 84 o Ddeddf Llywodraeth Leol 2003.</t>
  </si>
  <si>
    <t>Please complete and return this form by</t>
  </si>
  <si>
    <t>Page1</t>
  </si>
  <si>
    <t>Total Capital Expenditure</t>
  </si>
  <si>
    <t>Unitary Authorities Only</t>
  </si>
  <si>
    <t>Unitary and National Park Authorities Only</t>
  </si>
  <si>
    <t>Police and Fire Authorities Only</t>
  </si>
  <si>
    <t>Total planned capital expenditure:</t>
  </si>
  <si>
    <t>Cynllunio a datblygu economaiddl</t>
  </si>
  <si>
    <t>Total other services</t>
  </si>
  <si>
    <t xml:space="preserve">  (lines 4 to 7, column 1 is calculated, column 2 is open)</t>
  </si>
  <si>
    <t>Non-HRA housing</t>
  </si>
  <si>
    <t>Tai ddim HRA</t>
  </si>
  <si>
    <t xml:space="preserve">  (lines 9 to 10)</t>
  </si>
  <si>
    <t xml:space="preserve">  (lines [1 to 3] + 8 + 11 + 12)</t>
  </si>
  <si>
    <t>Total expenditure / receipts</t>
  </si>
  <si>
    <t xml:space="preserve"> (lines 13 to 15)</t>
  </si>
  <si>
    <t>Capital expenditure to be resourced by means of credit</t>
  </si>
  <si>
    <t xml:space="preserve"> (line 30.1 to 31.2)</t>
  </si>
  <si>
    <t>Cyfanswm gwariant / derbyniadau</t>
  </si>
  <si>
    <t>Total resources used to finance planned capital expenditure</t>
  </si>
  <si>
    <t xml:space="preserve"> (lines 23 to 31) and equal to line 19</t>
  </si>
  <si>
    <t>Marc Jones</t>
  </si>
  <si>
    <t/>
  </si>
  <si>
    <t>Huw Ifor Jones</t>
  </si>
  <si>
    <t>Huw.Jones@conwy.gov.uk</t>
  </si>
  <si>
    <t>Carys Lord</t>
  </si>
  <si>
    <t>The City of Cardiff Council</t>
  </si>
  <si>
    <t>Edwin Harries</t>
  </si>
  <si>
    <t>emyr.roberts@eryri-npa.gov.uk</t>
  </si>
  <si>
    <t>P:\stats\sd3\Contact Details.mdb</t>
  </si>
  <si>
    <t>From:</t>
  </si>
  <si>
    <t>Isle of Anglesey County Council</t>
  </si>
  <si>
    <t>Gwynedd Council</t>
  </si>
  <si>
    <t>Cyngor Bwrdeistref Sirol Conwy</t>
  </si>
  <si>
    <t>Cyngor Sir Ddinbych</t>
  </si>
  <si>
    <t>Cyngor Sir y Fflint</t>
  </si>
  <si>
    <t>Cyngor Bwrdeistref Sirol Wrecsam</t>
  </si>
  <si>
    <t>Cyngor Sir Powys</t>
  </si>
  <si>
    <t>Cyngor Sir Ceredigion</t>
  </si>
  <si>
    <t>Cyngor Sir Penfro</t>
  </si>
  <si>
    <t>Cyngor Sir Gaerfyrddin</t>
  </si>
  <si>
    <t>Cyngor Dinas a Sir Abertawe</t>
  </si>
  <si>
    <t>Cyngor Bwrdeistref Sirol Castell-Nedd Port Talbot</t>
  </si>
  <si>
    <t>Cyngor Bwrdeistref Sirol Pen-y-Bont ar Ogwr</t>
  </si>
  <si>
    <t>Cyngor Bro Morgannwg</t>
  </si>
  <si>
    <t>Cyngor Bwrdeistref Sirol Rhondda Cynon Taf</t>
  </si>
  <si>
    <t>Cyngor Bwrdeistref Sirol Merthyr Tudful</t>
  </si>
  <si>
    <t>Cyngor Bwrdeistref Sirol Caerffili</t>
  </si>
  <si>
    <t>Cyngor Bwrdeistref Sirol Blaenau Gwent</t>
  </si>
  <si>
    <t>Cyngor Bwrdeistref Sirol Torfaen</t>
  </si>
  <si>
    <t>Cyngor Sir Fynwy</t>
  </si>
  <si>
    <t>Cyngor Dinas Casnewydd</t>
  </si>
  <si>
    <t>Cyngor Dinas Caerdydd</t>
  </si>
  <si>
    <t>Swyddfa Comisiynydd Yr Heddlu a Throseddu Dyfed-Powys</t>
  </si>
  <si>
    <t>Swyddfa Comisiynydd Yr Heddlu a Throseddu Gwent</t>
  </si>
  <si>
    <t>Swyddfa Comisiynydd Heddlu a Throsedd Gogledd Cymru</t>
  </si>
  <si>
    <t>Swyddfa Comisiynydd Yr Heddlu a Throseddu cyntaf De Cymru</t>
  </si>
  <si>
    <t>Awdurdod Tân Canolbarth a Gorllewin Cymru</t>
  </si>
  <si>
    <t>Awdurdod Tân Gogledd Cymru</t>
  </si>
  <si>
    <t>Awdurdod Tân De Cymru</t>
  </si>
  <si>
    <t>Awdurdod Parc Cenedlaethol Bannau Brycheiniog</t>
  </si>
  <si>
    <t>Awdurdod Parc Cenedlaethol Arfordir Penfro</t>
  </si>
  <si>
    <t>DO NOT DELETE - List for Language Drop-Down and Date</t>
  </si>
  <si>
    <t>Welsh / Cymraeg</t>
  </si>
  <si>
    <t>English / Saesneg</t>
  </si>
  <si>
    <t>Mawrth</t>
  </si>
  <si>
    <t>March</t>
  </si>
  <si>
    <t>List for dropdown on FrontPage</t>
  </si>
  <si>
    <t>Dylech lenwi'r ffurflen hon a'i dychwelyd erbyn</t>
  </si>
  <si>
    <t>Gwasanaethau Cymdeithasol (gan gynnwys cyflogaeth warchodol a gweithdai)</t>
  </si>
  <si>
    <t>Llyfrgelloedd, diwylliant a chwaraeon</t>
  </si>
  <si>
    <t>Gwariant cyfalaf drwy rinwedd cyfarwyddyd dan adran 16 (2)(b) o Ddeddf 2003</t>
  </si>
  <si>
    <t>Heddlu ac Awdurdodau Tân yn unig</t>
  </si>
  <si>
    <t>Cyfanswm gwariant cyfalaf a gynlluniwyd</t>
  </si>
  <si>
    <t>Gwahaniaethau gyda llinell 19</t>
  </si>
  <si>
    <t>Gwariant cyfalaf i'w ariannu drwy gredyd</t>
  </si>
  <si>
    <t>Rhagolygon ffin weithredol ar gyfer dyled allanol yn ystod y flwyddyn</t>
  </si>
  <si>
    <t>Rhagolygon uchafswm awdurdodedig ar gyfer dyled allanol yn ystod y flwyddyn</t>
  </si>
  <si>
    <t>Memorandwm ar rwymedigaethau ychwanegol cwmniau awdurdodau lleol</t>
  </si>
  <si>
    <t>Cyfanswm adnoddau a ddefnyddiwyd i ariannu gwariant cyfalaf a gynlluniwyd</t>
  </si>
  <si>
    <t>Page2</t>
  </si>
  <si>
    <t>tolerance</t>
  </si>
  <si>
    <t>CFR</t>
  </si>
  <si>
    <t>non-HRA Housing</t>
  </si>
  <si>
    <t>Cyfanswm gwariant cyfalaf a gynlluniwyd:</t>
  </si>
  <si>
    <t xml:space="preserve"> (line 34 - line 35)</t>
  </si>
  <si>
    <t xml:space="preserve"> (line 33 + line 36)</t>
  </si>
  <si>
    <t xml:space="preserve"> (llinell 33 + llinell 36)</t>
  </si>
  <si>
    <t xml:space="preserve"> (llinellau 20 ac 21)</t>
  </si>
  <si>
    <t xml:space="preserve"> (llinell 34 - llinell 35)</t>
  </si>
  <si>
    <t xml:space="preserve">Hyperddolen canllawiau / Notes for guidance hyperlink </t>
  </si>
  <si>
    <t>DO NOT DELETE - Financial Range</t>
  </si>
  <si>
    <t>April</t>
  </si>
  <si>
    <t>Ebrill</t>
  </si>
  <si>
    <t>Please use the box below to give a brief description of any major changes in circumstances that might have an influence on forecast figures around this time.</t>
  </si>
  <si>
    <t>For example: delays to projects, changing priorities for capital investment or capital expenditure which may need to be covered by a capitalisation direction.</t>
  </si>
  <si>
    <t>Trefniadau benthyca a chredyd - Cyllido PFI</t>
  </si>
  <si>
    <t>Sum of Data2</t>
  </si>
  <si>
    <t>Pivot of Transfer Sheet</t>
  </si>
  <si>
    <t>Query from tblCurrent (CFR) - Filter on UACode</t>
  </si>
  <si>
    <t>ZeroCheck</t>
  </si>
  <si>
    <t>Defnyddiwch y blwch isod i roi disgrifiad byr o unrhyw newidiadau mawr mewn amgylchiadau a allai ddylanwadu ar ffigurau rhagamcanol o gwmpas yr adeg hon.</t>
  </si>
  <si>
    <t>Er enghraifft: oediadau mewn prosiectau, newid mewn blaenoriaethau ar gyfer buddsoddi cyfalaf neu wariant cyfalaf y gallai fod angen eu hariannu drwy gyfarwyddyd cyfalafu.</t>
  </si>
  <si>
    <t>Borrowing and credit arrangements - PFI Financing</t>
  </si>
  <si>
    <t>Mae'r ffigurau mewn glas yn cael eu cyfrifo, mae'r celloedd wedi'u diogelu</t>
  </si>
  <si>
    <t>030 0025 5673</t>
  </si>
  <si>
    <t>Enter current year in cell H1 in format e.g. 201415</t>
  </si>
  <si>
    <t>LGFS.Transfer@gov.wales</t>
  </si>
  <si>
    <t>YCLLL.trosglwyddo@llyw.cymru</t>
  </si>
  <si>
    <t>Please select your authority and if necessary, amend any incorrect details below</t>
  </si>
  <si>
    <t>Dewiswch eich awdurdod a cywirwch eich cyfeiriad os oes angen isod</t>
  </si>
  <si>
    <t>Tolerance Levels</t>
  </si>
  <si>
    <t>Differences</t>
  </si>
  <si>
    <t>%</t>
  </si>
  <si>
    <t>Your comments</t>
  </si>
  <si>
    <t>Our comments</t>
  </si>
  <si>
    <t>Grant Tolerances - set specific levels by entering in row in table</t>
  </si>
  <si>
    <t>YOYOut</t>
  </si>
  <si>
    <t>DataIn</t>
  </si>
  <si>
    <t>GTols</t>
  </si>
  <si>
    <t>Tolerances</t>
  </si>
  <si>
    <t>DataY1</t>
  </si>
  <si>
    <t>DataY2</t>
  </si>
  <si>
    <t>DataY3</t>
  </si>
  <si>
    <t>Auto</t>
  </si>
  <si>
    <t>Mark</t>
  </si>
  <si>
    <t>Check</t>
  </si>
  <si>
    <t>Your Comments</t>
  </si>
  <si>
    <t>Our Comments</t>
  </si>
  <si>
    <t>Initials</t>
  </si>
  <si>
    <t>Date</t>
  </si>
  <si>
    <t>Row</t>
  </si>
  <si>
    <t>StandDesc</t>
  </si>
  <si>
    <t>Bilingual text for text boxes on YOY pages</t>
  </si>
  <si>
    <t>Displayed Text</t>
  </si>
  <si>
    <t>After completing the form - check any flagged figures (marked ‘1’ in the ‘Auto’ column) that are either outside tolerance (&gt;5%) or not equal to zero (see ‘Arithmetic Checks’ section)</t>
  </si>
  <si>
    <t>The line tolerance limits (columns M and N) are either pre-set or can be adjusted manually (currently set at 50 and 5% - cells M7 and N7).</t>
  </si>
  <si>
    <t xml:space="preserve">Mae’r terfynau goddefiant llinell (colofnau M ac N) naill ai wedi eu bennu ymlaen llaw, neu gellir addasu eich hun (ar hyn o bryd wedi eu gosod at 50 a 5%-celloedd M7 a N7).   </t>
  </si>
  <si>
    <t xml:space="preserve">If you wish to add supporting information to any row please put it in ‘Your Comments’, otherwise an email confirming that you are happy with the figures will do. </t>
  </si>
  <si>
    <t xml:space="preserve">Os ydych am ychwanegu gwybodaeth ategol i unrhyw res, rhowch yn 'Eich sylwadau', fel arall bydd e-bost yn cadarnhau eich bod yn fodlon ar y ffigurau yn ddigon. </t>
  </si>
  <si>
    <t>After receiving the completed form - we will mark any rows that we think need to be cleared using the 'Check' column along with adding any comments and/or</t>
  </si>
  <si>
    <t xml:space="preserve">Ar ôl derbyn y ffurflen wedi'i chwblhau - bydden yn nodi unrhyw rhesi y credwn y mae angen eu clirio gan ddefnyddio y golofn 'Gwirio' ynghyd ag ychwanegu unrhyw sylwadau a/neu </t>
  </si>
  <si>
    <t xml:space="preserve">any relevant previous comments provided by your authority in the 'Our Comments' column. We may ask you for further information if required. </t>
  </si>
  <si>
    <t>unrhyw sylwadau blaenorol perthnasol a ddarperir gan eich awdurdod yn y golofn 'Ein sylwadau’. Gallem ofyn i chi am ragor o wybodaeth os oes angen.</t>
  </si>
  <si>
    <t>Any cleared items will be marked 'C' in the 'Status' column (column AA).</t>
  </si>
  <si>
    <t>Bydd unrhyw eitem sydd wedi'i glirio wedi’i marcio 'C' yn y golofn 'Statws' (Colofn AA).</t>
  </si>
  <si>
    <t>TYPE FIELD KEY</t>
  </si>
  <si>
    <t>ALLWEDD MATH O FAES</t>
  </si>
  <si>
    <t>1. value only breach</t>
  </si>
  <si>
    <t xml:space="preserve">1. Toriad gwerth unig </t>
  </si>
  <si>
    <t>2.  % only breach</t>
  </si>
  <si>
    <t xml:space="preserve">2. Toriad % yn unig </t>
  </si>
  <si>
    <t>3. both breached</t>
  </si>
  <si>
    <t>3. Toriad yn y ddau</t>
  </si>
  <si>
    <t>4. total not = zero</t>
  </si>
  <si>
    <t>4. gyfanswmiau nad sy’n = sero</t>
  </si>
  <si>
    <t>9. either figure zero</t>
  </si>
  <si>
    <t>9. Naill ai ffigur yn sero</t>
  </si>
  <si>
    <t>STATUS FIELD KEY</t>
  </si>
  <si>
    <t>ALLWEDD STATWS MAES</t>
  </si>
  <si>
    <t>A - i gael eu gweithredu gan LlC</t>
  </si>
  <si>
    <t xml:space="preserve">C - wedi’i glirio </t>
  </si>
  <si>
    <t>NB - pwysig</t>
  </si>
  <si>
    <t xml:space="preserve">U - heb eu datrys </t>
  </si>
  <si>
    <t>W - yn aros ar gyfer gweithrediad gan All</t>
  </si>
  <si>
    <t>Bilingual text for YOY Validation Table</t>
  </si>
  <si>
    <t>select</t>
  </si>
  <si>
    <t>dewiswch</t>
  </si>
  <si>
    <t>row</t>
  </si>
  <si>
    <t>rhes</t>
  </si>
  <si>
    <t>column</t>
  </si>
  <si>
    <t>colofn</t>
  </si>
  <si>
    <t>row description (sum lines shown in bold)</t>
  </si>
  <si>
    <t>disgrifiad rhes (Llinellau swm a ddangosir mewn print trwm)</t>
  </si>
  <si>
    <t>AllRows Copy/pasted to filter out T/E rows from validations</t>
  </si>
  <si>
    <t>T</t>
  </si>
  <si>
    <t>Short E</t>
  </si>
  <si>
    <t>StandWelsh</t>
  </si>
  <si>
    <t>Short W</t>
  </si>
  <si>
    <t>Budget requirement (including community council precepts)</t>
  </si>
  <si>
    <t>Eich sylwadau</t>
  </si>
  <si>
    <t>E</t>
  </si>
  <si>
    <t>Discretionary non-domestic rate relief</t>
  </si>
  <si>
    <t>Rhyddhad ardrethi annomestig dewisiol</t>
  </si>
  <si>
    <t>Ein sylwadau</t>
  </si>
  <si>
    <t>Ail-ddosbarthu ardrethi annomestig</t>
  </si>
  <si>
    <t>Grant cynnal refeniw (gan gynnwys cyllido gwaelodol)</t>
  </si>
  <si>
    <t>difference</t>
  </si>
  <si>
    <t>gwahaniaeth</t>
  </si>
  <si>
    <t>Sylfaen y dreth gyngor cyn addasiad gyfradd casglu</t>
  </si>
  <si>
    <t>tolerance:</t>
  </si>
  <si>
    <t>goddefiant:</t>
  </si>
  <si>
    <t>Collection rate assumed</t>
  </si>
  <si>
    <t>Cyfradd gasglu dybiedig</t>
  </si>
  <si>
    <t>zero?</t>
  </si>
  <si>
    <t>sero?</t>
  </si>
  <si>
    <t>Sylfaen y dreth gyngor at ddiben pennu'r dreth</t>
  </si>
  <si>
    <t>Any totals not = zero in column "V" will be flagged in 'auto' column and highlighted in red.</t>
  </si>
  <si>
    <t>Bydd unrhyw gyfanswmiau nad sy’n = sero yng ngholofn ‘V’ yn  cael ei farcio yn y golofn ‘Awtomatig’ a’I amlinellu yn goch.</t>
  </si>
  <si>
    <t>Y dreth gyngor a gyfrifwyd o dan adran 33</t>
  </si>
  <si>
    <t>Treth gyngor awdurdod yr heddlu yn ardal yr awdurdod bilio</t>
  </si>
  <si>
    <t>Ffigyrau blwyddyn-wrth-flwyddyn</t>
  </si>
  <si>
    <t>Y dreth gyngor gyfartalog ar gyfer ardal awdurdod bilio</t>
  </si>
  <si>
    <t>Please follow the instructions below when completing this page:</t>
  </si>
  <si>
    <t>Dilynwch y cyfarwyddiadau isod wrth lenwi'r dudalen hon:</t>
  </si>
  <si>
    <t>Precept of police authority</t>
  </si>
  <si>
    <t>Praesept awdurdod yr heddlu</t>
  </si>
  <si>
    <t>Budget requirement (excluding community council precepts)</t>
  </si>
  <si>
    <t>Val No</t>
  </si>
  <si>
    <t>Total Central government support</t>
  </si>
  <si>
    <t>Cyfanswm cymorth llywodraeth ganolog (wedi cyfrifo)</t>
  </si>
  <si>
    <t>Y dreth gyngor heb gynnwys praeseptau cynghorau cymuned</t>
  </si>
  <si>
    <t>Prisio</t>
  </si>
  <si>
    <t>Community Council Precepts - Band D</t>
  </si>
  <si>
    <t>Validation Data</t>
  </si>
  <si>
    <t>Figure</t>
  </si>
  <si>
    <t>Result</t>
  </si>
  <si>
    <t>Education (including youth service)</t>
  </si>
  <si>
    <t>Environment services</t>
  </si>
  <si>
    <t>Housing revenue account</t>
  </si>
  <si>
    <t>Non HRA housing</t>
  </si>
  <si>
    <t>Expenditure by virtue of a direction</t>
  </si>
  <si>
    <t>Capital grants from the Welsh Assembly Government and other UK Government Departments</t>
  </si>
  <si>
    <t>Capital grants and contributions from other sources (see memo below)</t>
  </si>
  <si>
    <t>Capital expenditure to be resourced by means of credit (lines 30.1 to 31.2)</t>
  </si>
  <si>
    <t>Change in Capital Financing Requirement (line 34 less line 35)</t>
  </si>
  <si>
    <t>Capital Financing Requirement as at 31 March (line 33 plus line 36)</t>
  </si>
  <si>
    <t>Gross borrowing and other long-term liabilities as at start of year (local authority companies)</t>
  </si>
  <si>
    <t>Gross borrowing and other long-term liabilities as at end of year (local authority companies)</t>
  </si>
  <si>
    <t>Borrowing and credit arrangements - PFI Financing.</t>
  </si>
  <si>
    <r>
      <t>Acquisition / disposal of share capital</t>
    </r>
    <r>
      <rPr>
        <vertAlign val="superscript"/>
        <sz val="14"/>
        <rFont val="Arial"/>
        <family val="2"/>
      </rPr>
      <t xml:space="preserve"> (*)</t>
    </r>
  </si>
  <si>
    <r>
      <t>Caffael / gwaredu cyfalaf cyfrannau a benthyg</t>
    </r>
    <r>
      <rPr>
        <vertAlign val="superscript"/>
        <sz val="14"/>
        <color theme="1"/>
        <rFont val="Arial"/>
        <family val="2"/>
      </rPr>
      <t xml:space="preserve"> (*)</t>
    </r>
  </si>
  <si>
    <t>Dadansoddiad yn ôl pwnc o'r gwariant gros ar wasanaethau canolog, praeseptau ac ardollau</t>
  </si>
  <si>
    <t xml:space="preserve"> (llinellau 4 i 7, colofn 1 yn cael ei gyfrifo, colofn 2 ar agor).</t>
  </si>
  <si>
    <t xml:space="preserve"> (llinellau 9 i 10)</t>
  </si>
  <si>
    <t xml:space="preserve"> (llinellau [1 i 3]+8+11+12)</t>
  </si>
  <si>
    <t xml:space="preserve"> (llinellau 131 i 15)</t>
  </si>
  <si>
    <t xml:space="preserve"> (llinellau 23 i 31) a chyfartal i llinell 19</t>
  </si>
  <si>
    <t xml:space="preserve"> (llinell 30.1 i 31.2)</t>
  </si>
  <si>
    <t>(*)</t>
  </si>
  <si>
    <t>Telephone: 030 0025 5673</t>
  </si>
  <si>
    <t>Ffôn: 030 0025 5673</t>
  </si>
  <si>
    <t>Amendments to the 2003 regulations removes the requirement for expenditure by local authorities on the acquisition of loan capital to be treated as capital expenditure. It is also amended to exclude expenditure on the acquisition of certain types of share capital from being treated as capital expenditure.</t>
  </si>
  <si>
    <r>
      <t>Caffael / gwaredu cyfalaf cyfrannau</t>
    </r>
    <r>
      <rPr>
        <vertAlign val="superscript"/>
        <sz val="14"/>
        <rFont val="Arial"/>
        <family val="2"/>
      </rPr>
      <t xml:space="preserve"> (*)</t>
    </r>
  </si>
  <si>
    <t>Mae diwygiadau i reoliadau 2003 yn dileu'r gofyniad i awdurdodau lleol wario ar gaffael cyfalaf benthyciad i'w drin fel gwariant cyfalaf. Fe'i diwygiwyd hefyd i wahardd gwariant ar gaffael mathau penodol o gyfalaf cyfrannau rhag cael ei drin fel gwariant cyfalaf.</t>
  </si>
  <si>
    <t>Ben Smith</t>
  </si>
  <si>
    <t>treasurymanagement@powys.gov.uk</t>
  </si>
  <si>
    <t>Benthyca, credyd a buddsoddiadau ar ddiwedd y flwyddyn</t>
  </si>
  <si>
    <t>Gwahaniaethau</t>
  </si>
  <si>
    <t>Goddefiant rhagosodau arfaethedig</t>
  </si>
  <si>
    <t>Awdurdodau Unedol yn unig</t>
  </si>
  <si>
    <t>Awdurdodau Heddlu ac Tan yn unig</t>
  </si>
  <si>
    <t>Unitary Authorities only</t>
  </si>
  <si>
    <t>Unitary and NPAs only</t>
  </si>
  <si>
    <t>Awdurdodau Unedol ac APCau yn unig</t>
  </si>
  <si>
    <t>Validation Instructions:</t>
  </si>
  <si>
    <t>Cyfarwyddiadau dilysu:</t>
  </si>
  <si>
    <t>2. Add information to 'Your Comments' to explain issue.</t>
  </si>
  <si>
    <t>2. Ychwanegwch wybodaeth i 'Eich Sylwadau' i egluro'r mater.</t>
  </si>
  <si>
    <t>3. Byddwn wedyn yn tynnu sylw at unrhyw faterion sy’n weddill trwy ddefnyddio’r golofn 'Gwirio' (Efallai y byddwn yn gofyn am ragor o wybodaeth gan ddefnyddio’r golofn 'Ein Sylwadau').</t>
  </si>
  <si>
    <t>4. Any cleared items will be marked with a 'C' in the 'Status' column and signed off.</t>
  </si>
  <si>
    <t>4. Bydd unrhyw eitemau a gliriwyd wedi’u marcio gyda 'C' yn y golofn 'Statws' ac yn cael eu cymeradwyo.</t>
  </si>
  <si>
    <t>ValP1</t>
  </si>
  <si>
    <t>ValP2</t>
  </si>
  <si>
    <t>Cyfanswm Gwasanaethau Eraill (llinellau 4 i7, colofn 1 yn cael ei gyfrifo, colofn 2 ar agor)</t>
  </si>
  <si>
    <t>Cyfanswm tai (llinellau 9 i 10)</t>
  </si>
  <si>
    <t>Cyfanswm pob gwasanaeth (llinellau [1 i3]+8+11+12)</t>
  </si>
  <si>
    <t>Caffael / gwaredu cyfalaf cyfrannau a benthyg</t>
  </si>
  <si>
    <t>Cyfanswm gwariant / derbyniadau (llinellau 131 i 15)</t>
  </si>
  <si>
    <t>Cyfanswm derbyniadau cyfalaf yn ystod y flwyddyn (llinellau 20 ac 21)</t>
  </si>
  <si>
    <t>Cyfanswm adnoddau a ddefnyddiwyd i ariannu gwariant cyfalaf a gynlluniwyd (llinellau 23 i 31) a chyfartal i llinell 19</t>
  </si>
  <si>
    <t>Gwariant cyfalaf i'w ariannu drwy gredyd (llinell 30.1 i 31.2)</t>
  </si>
  <si>
    <t>Newid yn y Gofyniad Cyllido Cyfalaf (llinell 34 - llinell 35)</t>
  </si>
  <si>
    <t>Gofyniad Cyllido Cyfalaf fel yr oedd ar 31 Mawrth (llinell 33 + llinell 36)</t>
  </si>
  <si>
    <t>SQL</t>
  </si>
  <si>
    <t>Proposed tolerance levels</t>
  </si>
  <si>
    <t>YOY figures</t>
  </si>
  <si>
    <t>Arithmetic checks</t>
  </si>
  <si>
    <t>Gwiriadau rhifyddol</t>
  </si>
  <si>
    <t>1. Please check any red, highlighted, flagged figures : outside tolerance; or equal to zero (marked '1' in the 'Auto' column).</t>
  </si>
  <si>
    <t>1. Gwiriwch unrhyw ffigurau coch, sydd wedi’ u amlygu, neu wedi'u fflagio: y tu allan i oddefiant; neu'n hafal i sero (marciwch '1' yn y colofn 'Awto’).</t>
  </si>
  <si>
    <t xml:space="preserve">Ar ôl cwblhau’r ffurflen - gwiriwch unrhyw ffigurau sydd gyda fflag eu bod tu hwnt i’r goddefiant (&gt;5%) neu ddim yn hafal i sero wedi'i farcio '1' yn y golofn 'Awto' (gweler yr adran ‘Gwiriadau Rhifyddol’). </t>
  </si>
  <si>
    <t>A   -  to be actioned by WG</t>
  </si>
  <si>
    <t>C   -  Cleared</t>
  </si>
  <si>
    <t>NB -  Important</t>
  </si>
  <si>
    <t>U   -  Unresolved</t>
  </si>
  <si>
    <t>W  -  Waiting for action from LA</t>
  </si>
  <si>
    <t>Caren Rees Jones</t>
  </si>
  <si>
    <t>carenreesjones@gwynedd.llyw.cymru</t>
  </si>
  <si>
    <t>Jane Thomas</t>
  </si>
  <si>
    <t>?????? / 775567</t>
  </si>
  <si>
    <t>CF31 4WB</t>
  </si>
  <si>
    <t>Mr Barrie Davies</t>
  </si>
  <si>
    <t>Rhian Hayden</t>
  </si>
  <si>
    <t>Owen James, Leanne Townsend</t>
  </si>
  <si>
    <t>Owen.James@newport.gov.uk; Leanne.Townsend@newport.gov.uk</t>
  </si>
  <si>
    <t>Cymraeg / Welsh</t>
  </si>
  <si>
    <t>Capital Forecast Return</t>
  </si>
  <si>
    <t>Ffurflen Rhagolwg Cyfalaf</t>
  </si>
  <si>
    <t>Awto</t>
  </si>
  <si>
    <t>Type</t>
  </si>
  <si>
    <t>Deipio</t>
  </si>
  <si>
    <t>Marcio</t>
  </si>
  <si>
    <t>Wirio</t>
  </si>
  <si>
    <t>Signed by</t>
  </si>
  <si>
    <t>Arwydd gan</t>
  </si>
  <si>
    <t>Dyddiad</t>
  </si>
  <si>
    <t>OPCCs and Fire Authorities only</t>
  </si>
  <si>
    <t>City and Regional growth deals</t>
  </si>
  <si>
    <t>Delio â thwf y Ddinas a Rhanbarthol</t>
  </si>
  <si>
    <t>Version</t>
  </si>
  <si>
    <t>Adele Lewis</t>
  </si>
  <si>
    <t>Peter Davies</t>
  </si>
  <si>
    <t>Status Drop-down List</t>
  </si>
  <si>
    <t>A</t>
  </si>
  <si>
    <t>to be actioned by WG</t>
  </si>
  <si>
    <t>C</t>
  </si>
  <si>
    <t>Cleared</t>
  </si>
  <si>
    <t>NB</t>
  </si>
  <si>
    <t>Important</t>
  </si>
  <si>
    <t>U</t>
  </si>
  <si>
    <t>Unresolved</t>
  </si>
  <si>
    <t>W</t>
  </si>
  <si>
    <t>Waiting for action from LA</t>
  </si>
  <si>
    <t>Cleared with text</t>
  </si>
  <si>
    <t xml:space="preserve">Year - 1 </t>
  </si>
  <si>
    <t xml:space="preserve">Year - 2 </t>
  </si>
  <si>
    <t xml:space="preserve">   Yr ôl-ddyledion heb eu talu ar ddiwedd y flwyddyn (llinell 3 - llinell 4 - llinell 5)</t>
  </si>
  <si>
    <t xml:space="preserve">range = Year: </t>
  </si>
  <si>
    <t xml:space="preserve">range = year_dash: </t>
  </si>
  <si>
    <t>Steve Gadd</t>
  </si>
  <si>
    <t>Adrian Armstrong</t>
  </si>
  <si>
    <t>MAArmstrong@sirgar.gov.uk</t>
  </si>
  <si>
    <t>Louise Parry</t>
  </si>
  <si>
    <t>l.parry@npt.gov.uk</t>
  </si>
  <si>
    <t>Bethan Amerein</t>
  </si>
  <si>
    <t>Bethan.L.Amerein@rctcbc.gov.uk</t>
  </si>
  <si>
    <t>Adele.Lewis@Merthyr.gov.uk</t>
  </si>
  <si>
    <t>Stephen Harris</t>
  </si>
  <si>
    <t>Mr Christopher Lee</t>
  </si>
  <si>
    <t>Helen Williams</t>
  </si>
  <si>
    <t>Helen.Williams@nthwales.pnn.police.uk; guto.edwards@nthwales.pnn.police.uk</t>
  </si>
  <si>
    <t>804401 / 804831</t>
  </si>
  <si>
    <t>Sarah Mansbridge, Stephen Phillips</t>
  </si>
  <si>
    <t>S.Mansbridge@mawwfire.gov.uk; st.phillips@mawwfire.gov.uk</t>
  </si>
  <si>
    <t>Prisio (£K)</t>
  </si>
  <si>
    <t>Value (£K)</t>
  </si>
  <si>
    <t>_tab1</t>
  </si>
  <si>
    <t>Please note: If you are content with the validation checks on pages 1 and 2, you need only confirm this once, preferably by email.  Any extra information is always helpful but not essential.</t>
  </si>
  <si>
    <t>Sylwch: Os ydych chi'n fodlon â'r gwiriadau dilysu ar dudalennau 1 a 2, dim ond unwaith y mae angen i chi gadarnhau hyn, yn ddelfrydol trwy e-bost. Mae unrhyw wybodaeth ychwanegol bob amser yn ddefnyddiol ond nid yw'n hanfodol.</t>
  </si>
  <si>
    <t xml:space="preserve">Latest return day: </t>
  </si>
  <si>
    <t xml:space="preserve">range = UANumber </t>
  </si>
  <si>
    <t>Hide</t>
  </si>
  <si>
    <t>James Chappelle</t>
  </si>
  <si>
    <t>Peter Curran</t>
  </si>
  <si>
    <t>David Holloway Young, Kelly Bamford</t>
  </si>
  <si>
    <t>David.HollowayYoung@south-wales.pnn.police.uk; Kelly.Bamford@south-wales.pnn.police.uk; financialaccountancy@south-wales.pnn.police.uk</t>
  </si>
  <si>
    <t>869365 / 305931</t>
  </si>
  <si>
    <t>01248</t>
  </si>
  <si>
    <t>752608</t>
  </si>
  <si>
    <t>Gareth Roberts
Ffon : 01248 75 (2675)
E-mail: GarethJRoberts@anglesey.gov.uk.
'Elved' Elfed Roberts taken over from Bethan Roberts. 14.7.10.</t>
  </si>
  <si>
    <t>01286</t>
  </si>
  <si>
    <t>amend records to note Caren Rees Jones as Gwynedd contact for capital returns  Dafydd L Edwards 9.3.18.</t>
  </si>
  <si>
    <t>Amanda Hughes</t>
  </si>
  <si>
    <t>01492</t>
  </si>
  <si>
    <t>576174</t>
  </si>
  <si>
    <t>...please put me down as the contact wherever the contact was previously Liz.  Huw Ifor Jones 18.07.16.
Liz Roberts has now retired...correspondence to Huw Jones. Andrea Rowlands (01492) 576176.</t>
  </si>
  <si>
    <t>01824</t>
  </si>
  <si>
    <t>706144</t>
  </si>
  <si>
    <t>01352</t>
  </si>
  <si>
    <t>702291</t>
  </si>
  <si>
    <t>add Christopher Taylor, accountant replacing Andrew Elford  Becky Williams 4.3.20.
...on maternity leave...emails will not be monitored...see Claire Lovatt / Andrew Elford  Rebecca Williams 14.3.18.
Since we last spoke I have taken Flexible Retirement and</t>
  </si>
  <si>
    <t>01978</t>
  </si>
  <si>
    <t>292711</t>
  </si>
  <si>
    <t>01597</t>
  </si>
  <si>
    <t>826492</t>
  </si>
  <si>
    <t>Dawn Richards retired.
..Dawn Richards..is away..add treasurymanagement@powys.gov.uk
Ann Owen 30.1.18.
(dawnr@powys.gov.uk)</t>
  </si>
  <si>
    <t>01970</t>
  </si>
  <si>
    <t>633114</t>
  </si>
  <si>
    <t>01437</t>
  </si>
  <si>
    <t>01267</t>
  </si>
  <si>
    <t>01792</t>
  </si>
  <si>
    <t>636400</t>
  </si>
  <si>
    <t>01639</t>
  </si>
  <si>
    <t>763716</t>
  </si>
  <si>
    <t>I confirm now contact for COR return Louise Parry  9.7.19  fk
Jane Williams has retired, Louise is dealing 30.05.19  fk.
...Mark Davies, the Chief Accountant is currently on sick leave and I will be completing the return. JW 21.2.12.  Huw Jones is no long</t>
  </si>
  <si>
    <t>01656</t>
  </si>
  <si>
    <t>01446</t>
  </si>
  <si>
    <t>Rhondda Cynon Taf County Borough Council</t>
  </si>
  <si>
    <t>01443</t>
  </si>
  <si>
    <t>680584</t>
  </si>
  <si>
    <t>I confirm I am the contact for the CRF  Bethan Amerein 7.3.19.
I am now the contact for RCT in respect of the CFR returns so can you update your records.  LK 8.4.13</t>
  </si>
  <si>
    <t>01685</t>
  </si>
  <si>
    <t>amend contact to Adele Lewis  Ian Kent 8.3.18.</t>
  </si>
  <si>
    <t>Rhiann Williams, Andrew Southcombe</t>
  </si>
  <si>
    <t>WILLIRH@CAERPHILLY.GOV.UK; SOUTHAK@CAERPHILLY.GOV.UK</t>
  </si>
  <si>
    <t>863214</t>
  </si>
  <si>
    <t>registered contact Rhian Williams  18.2.21.  from 23.3.20 Andrew Southcombe will be the temp contact point Nadeem Akhtar 4.3.20.
Phn from Nadeem Akhtar, he is contact for CFR  fk 14.3.16.
was John Carpenter
CARPEWJ@caerphilly.gov.uk
01443863421</t>
  </si>
  <si>
    <t>01495</t>
  </si>
  <si>
    <t>355132</t>
  </si>
  <si>
    <t>766111</t>
  </si>
  <si>
    <t>Jonathan Davies, Dave Jarrett</t>
  </si>
  <si>
    <t>JonathanDavies2@monmouthshire.gov.uk;   DaveJarrett@monmouthshire.gov.uk</t>
  </si>
  <si>
    <t>01633</t>
  </si>
  <si>
    <t>644114</t>
  </si>
  <si>
    <t>Myself and Dave Jarrett copied in Lesley Russell 11.7.18.
 the return is completed by Jonathan Davies (contact details are JonathanDavies2@monmouthshire.gov.uk and 01633 644114) and subsequently signed off by myself. PD 26.2.13.  spoke with Jonathan Davie</t>
  </si>
  <si>
    <t>210676</t>
  </si>
  <si>
    <t>029</t>
  </si>
  <si>
    <t>Michelle Reynolds</t>
  </si>
  <si>
    <t>michelle.reynolds@dyfed-powys.pnn.police.uk</t>
  </si>
  <si>
    <t>226395</t>
  </si>
  <si>
    <t>change to Michelle Reynolds 22.2.21.  kevin Lewis retiring in April 15.2.21.
KL will be doing it 05.03.12.
was Simon Greville
simon.greville@dyfed-powys.pnn.police.uk
226132</t>
  </si>
  <si>
    <t>642415</t>
  </si>
  <si>
    <t>Internal 710 4467
External 01633 642103
Always phn to check rec'd, they don't contact each other about returns. Hannah Banks on maternity leave from Friday 11th August 2006 until Tuesday 13th March 2007.</t>
  </si>
  <si>
    <t>Could you also please add my name to your contacts for this return. HW 10.4.19.  was Guto Edwards guto.edwards@nthwales.pnn.police.uk
01492804831</t>
  </si>
  <si>
    <t>Catherine Jewsbury has left Kelly Bamford (MOB: 07584771013) 2.4.20.  Julian Hale is on long term sick leave
Julian.Hale@south-wales.pnn.police.uk  869365  27.7.17.</t>
  </si>
  <si>
    <t>226870</t>
  </si>
  <si>
    <t>include myself &amp; Stephen Phillips  RA/RO/CFR/CFO.  SM 12.3.19.  Clare Williams no longer works for the Authority. SM 11.3.19.
previously Steven Flather  12/03/18.
I am primary contact...helpful if also circulate to Stephen Phillips, Accountancy Services M</t>
  </si>
  <si>
    <t>Helen Howard</t>
  </si>
  <si>
    <t>helen.howard@nwales-fireservice.org.uk</t>
  </si>
  <si>
    <t>01745</t>
  </si>
  <si>
    <t>535 282</t>
  </si>
  <si>
    <t>Graham Williams taking over responsibility for completion of return  Sandra Forrest 4.3.20.
Now it's Helen Howard.</t>
  </si>
  <si>
    <t>was Geraint Thomas
gb-thomas@southwales-fire.gov.uk</t>
  </si>
  <si>
    <t>01874</t>
  </si>
  <si>
    <t>620467</t>
  </si>
  <si>
    <t>01646</t>
  </si>
  <si>
    <t>624815</t>
  </si>
  <si>
    <t>01766</t>
  </si>
  <si>
    <t>772225</t>
  </si>
  <si>
    <t>'...putting both Emyr and myself as contacts. 29/03/16 - Emyr now only contact.
...By this time of year Emyr is snowed under with work hence why you drew short straw of having myself do return.' HK 22.4.10
HK taken over from Emyr Roberts 23.7.9
Alan Hughe</t>
  </si>
  <si>
    <t xml:space="preserve">Trefniadau benthyca a chredyd sy'n denu cymorth y llywodraeth ganolog (ddim HRA) </t>
  </si>
  <si>
    <t xml:space="preserve">Trefniadau benthyca a chredyd sy'n denu cymorth y llywodraeth ganolog (HRA) </t>
  </si>
  <si>
    <t>Mr Dewi Aeron Morgan</t>
  </si>
  <si>
    <t>679108</t>
  </si>
  <si>
    <t>Sian Jackson</t>
  </si>
  <si>
    <t>sian.jackson@denbighshire.gov.uk</t>
  </si>
  <si>
    <t>Richard Humphreys retired, Chris Speed starts 1.8.22  Val Holland 7.7.22 fk.  spoke with Val, Richard Humpheys is contact fk 30.03.10
chris.speed@denbighshire.gov.uk; val.holland@denbighshire.gov.uk</t>
  </si>
  <si>
    <t>Mr Richard Weigh</t>
  </si>
  <si>
    <t>Mr Duncan Hall</t>
  </si>
  <si>
    <t>Nicola Lewis, Francis Hydes</t>
  </si>
  <si>
    <t>Francis Hyde replaced Joan Lilley 22.02.22. …add me in… Joan Lilley 17.7.18.
Sarah Mansbridge has left, Nicola Lewis.  Sarah Edwards 9.3.18.
If contacting Melanie Hillman by email for queries, include Sarah Mansbridge fk 25.07.12.  Anthony Parnell will be</t>
  </si>
  <si>
    <t>Mr Huw Jones</t>
  </si>
  <si>
    <t>Huw Powell</t>
  </si>
  <si>
    <t>Huw.Powell@bridgend.gov.uk</t>
  </si>
  <si>
    <t>642387</t>
  </si>
  <si>
    <t>Huw Powell 23.02.22.  new capital accountant is Mike Betty  Stuart Thomas 8.7.19.  was Stuart Thomas. Changed on 15/03/16.</t>
  </si>
  <si>
    <t>???Carys Lord</t>
  </si>
  <si>
    <t>725368</t>
  </si>
  <si>
    <t>Jenny Spick</t>
  </si>
  <si>
    <t>Sian Owen</t>
  </si>
  <si>
    <t>Please add information to the 'Your Comments' field for any flagged figures and / or any selected in the 'Check' column.</t>
  </si>
  <si>
    <t>Ychwanegwch wybodaeth at y maes 'Eich Sylwadau' ar gyfer unrhyw ffigurau sydd wedi'u fflagio a / neu unrhyw ffigurau dan sylw yn y golofn 'Gwirio'.</t>
  </si>
  <si>
    <t>Local Authorities companies</t>
  </si>
  <si>
    <t>Cwmniau'r Awdurdodau Lleol</t>
  </si>
  <si>
    <t>3. We will then flag any O/S issues using the 'Check' column (We may ask you for further information using the 'Our Comments' column).</t>
  </si>
  <si>
    <t>CWBLHEWCH Y LLINELLAU ISOD AR SAIL MENTER CYLLID PREIFAT (PFI) 'AR Y FANTOLEN'</t>
  </si>
  <si>
    <t>Query for CFR form</t>
  </si>
  <si>
    <t>Updated on 07.02.24  FK</t>
  </si>
  <si>
    <t>Deryn Ridgeway / Christopher Taylor</t>
  </si>
  <si>
    <t>Deryn.Ridgway-Davies@flintshire.gov.uk; Christopher.Taylor@flintshire.gov.uk</t>
  </si>
  <si>
    <t>Katharine Lewandowska, Gareth E Williams</t>
  </si>
  <si>
    <t>Katharine.Lewandowska@wrexham.gov.uk; GarethE.Williams@wrexham.gov.uk</t>
  </si>
  <si>
    <t>Katharine Lewandowska Finance Manager; Gareth Edward Williams Financer Business Partner.  Sharon Hunter leaving 12.23.
Karl Griffiths retired  Sharon Hunter 11.3.21.</t>
  </si>
  <si>
    <t>Nicola.Lewis@pembrokeshire.gov.uk; Francis.Hydes@pembrokeshire.gov.uk</t>
  </si>
  <si>
    <t>224927</t>
  </si>
  <si>
    <t>contact number changed to 01267 224927  Adrian Armstrong 31.3.23.
Christine Walters has retired 8.7.19  fk. …include me…Adrian Armstrong 18.7.18.
Only works Thurs, Fri.
Contact number changed to 01267 224992  Chris Walters 270717.</t>
  </si>
  <si>
    <t>Gemma Jones, Vicky Lloyd</t>
  </si>
  <si>
    <t>GHJones@valeofglamorgan.gov.uk; vklloyd@valeofglamorgan.gov.uk</t>
  </si>
  <si>
    <t>709251</t>
  </si>
  <si>
    <t>Carolyn Michael left EO March 2022.  I am no longer involved with capital accounting at the Vale. Would you please replace my contact details with those of Carolyn Michael… LD 19.2.14</t>
  </si>
  <si>
    <t>Cerian Powell</t>
  </si>
  <si>
    <t>cerian.powell@blaenau-gwent.gov.uk</t>
  </si>
  <si>
    <t>Jo Watts gone  Cerian Powell 14.4.23.
Joe Stent is Contact until Jo Watts comes back from maternity leave c. end of 08.11  10.1.11. Jo Watts is now contact.</t>
  </si>
  <si>
    <t>HarPing Boey</t>
  </si>
  <si>
    <t>HarPing.Boey@gwent.police.uk</t>
  </si>
  <si>
    <t>Jennifer Sambell</t>
  </si>
  <si>
    <t>j-sambell@southwales-fire.gov.uk</t>
  </si>
  <si>
    <t>232072</t>
  </si>
  <si>
    <t>Bannau Brycheiniog National Park Authority</t>
  </si>
  <si>
    <t>Sara Halbert</t>
  </si>
  <si>
    <t>Sara.Halbert@beacons-npa.gov.uk</t>
  </si>
  <si>
    <t>Jo Williams gone, Sara halbert 13.9.23.  Alan Elliott has now retired and I’ll be the sole contact in future. 23.3.12.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</si>
</sst>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 ;[Red]\-#,##0\ "/>
    <numFmt numFmtId="165" formatCode="#,##0.0"/>
    <numFmt numFmtId="166" formatCode="0.0"/>
    <numFmt numFmtId="167" formatCode="#,##0.000_ ;[Red]\-#,##0.000\ "/>
    <numFmt numFmtId="168" formatCode="dd/mm/yy;@"/>
    <numFmt numFmtId="169" formatCode="#,##0.0_ ;[Red]\-#,##0.0\ "/>
    <numFmt numFmtId="170" formatCode="#,##0.00_ ;[Red]\-#,##0.00\ "/>
    <numFmt numFmtId="171" formatCode="0_ ;[Red]\-0\ "/>
  </numFmts>
  <fonts count="73" x14ac:knownFonts="1">
    <font>
      <sz val="12"/>
      <name val="Arial"/>
    </font>
    <font>
      <sz val="10"/>
      <name val="Arial"/>
      <family val="2"/>
    </font>
    <font>
      <sz val="12"/>
      <name val="Arial"/>
      <family val="2"/>
    </font>
    <font>
      <u/>
      <sz val="12"/>
      <color indexed="12"/>
      <name val="Arial"/>
      <family val="2"/>
    </font>
    <font>
      <sz val="12"/>
      <name val="Arial"/>
      <family val="2"/>
    </font>
    <font>
      <sz val="10"/>
      <name val="Arial"/>
      <family val="2"/>
    </font>
    <font>
      <sz val="10"/>
      <color indexed="9"/>
      <name val="Arial"/>
      <family val="2"/>
    </font>
    <font>
      <b/>
      <sz val="12"/>
      <name val="Arial"/>
      <family val="2"/>
    </font>
    <font>
      <b/>
      <sz val="10"/>
      <name val="Arial"/>
      <family val="2"/>
    </font>
    <font>
      <b/>
      <sz val="10"/>
      <color indexed="12"/>
      <name val="Arial"/>
      <family val="2"/>
    </font>
    <font>
      <sz val="8"/>
      <name val="Arial"/>
      <family val="2"/>
    </font>
    <font>
      <sz val="10"/>
      <color indexed="81"/>
      <name val="Arial"/>
      <family val="2"/>
    </font>
    <font>
      <sz val="9"/>
      <color indexed="8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Wingdings"/>
      <charset val="2"/>
    </font>
    <font>
      <sz val="10"/>
      <name val="Arial"/>
      <family val="2"/>
    </font>
    <font>
      <b/>
      <sz val="12"/>
      <color indexed="12"/>
      <name val="Arial"/>
      <family val="2"/>
    </font>
    <font>
      <sz val="11"/>
      <name val="Arial"/>
      <family val="2"/>
    </font>
    <font>
      <b/>
      <sz val="11"/>
      <name val="Arial"/>
      <family val="2"/>
    </font>
    <font>
      <b/>
      <i/>
      <sz val="11"/>
      <name val="Arial"/>
      <family val="2"/>
    </font>
    <font>
      <sz val="9"/>
      <name val="Arial"/>
      <family val="2"/>
    </font>
    <font>
      <b/>
      <sz val="9"/>
      <name val="Arial"/>
      <family val="2"/>
    </font>
    <font>
      <u/>
      <sz val="9"/>
      <color indexed="12"/>
      <name val="Arial"/>
      <family val="2"/>
    </font>
    <font>
      <sz val="20"/>
      <name val="Arial"/>
      <family val="2"/>
    </font>
    <font>
      <b/>
      <sz val="14"/>
      <name val="Arial"/>
      <family val="2"/>
    </font>
    <font>
      <sz val="12"/>
      <color indexed="9"/>
      <name val="Arial"/>
      <family val="2"/>
    </font>
    <font>
      <b/>
      <sz val="12"/>
      <color indexed="18"/>
      <name val="Arial"/>
      <family val="2"/>
    </font>
    <font>
      <b/>
      <sz val="11"/>
      <color indexed="18"/>
      <name val="Arial"/>
      <family val="2"/>
    </font>
    <font>
      <sz val="14"/>
      <name val="Arial"/>
      <family val="2"/>
    </font>
    <font>
      <sz val="10"/>
      <color theme="1"/>
      <name val="Arial"/>
      <family val="2"/>
    </font>
    <font>
      <sz val="10"/>
      <color rgb="FFFF0000"/>
      <name val="Arial"/>
      <family val="2"/>
    </font>
    <font>
      <b/>
      <sz val="11"/>
      <color rgb="FF0000FF"/>
      <name val="Arial"/>
      <family val="2"/>
    </font>
    <font>
      <sz val="11"/>
      <color rgb="FF0000FF"/>
      <name val="Arial"/>
      <family val="2"/>
    </font>
    <font>
      <b/>
      <sz val="12"/>
      <color rgb="FF0000FF"/>
      <name val="Arial"/>
      <family val="2"/>
    </font>
    <font>
      <b/>
      <sz val="10"/>
      <color rgb="FFFF0000"/>
      <name val="Arial"/>
      <family val="2"/>
    </font>
    <font>
      <sz val="12"/>
      <color rgb="FFFF0000"/>
      <name val="Arial"/>
      <family val="2"/>
    </font>
    <font>
      <b/>
      <sz val="12"/>
      <color theme="3" tint="0.39997558519241921"/>
      <name val="Arial"/>
      <family val="2"/>
    </font>
    <font>
      <b/>
      <sz val="16"/>
      <color theme="3" tint="0.39997558519241921"/>
      <name val="Arial"/>
      <family val="2"/>
    </font>
    <font>
      <b/>
      <sz val="10"/>
      <color theme="3" tint="0.39997558519241921"/>
      <name val="Arial"/>
      <family val="2"/>
    </font>
    <font>
      <sz val="10"/>
      <color rgb="FFCCFFFF"/>
      <name val="Arial"/>
      <family val="2"/>
    </font>
    <font>
      <b/>
      <sz val="12"/>
      <color rgb="FFFF0000"/>
      <name val="Arial"/>
      <family val="2"/>
    </font>
    <font>
      <b/>
      <sz val="10"/>
      <color rgb="FF7030A0"/>
      <name val="Arial"/>
      <family val="2"/>
    </font>
    <font>
      <vertAlign val="superscript"/>
      <sz val="14"/>
      <color theme="1"/>
      <name val="Arial"/>
      <family val="2"/>
    </font>
    <font>
      <vertAlign val="superscript"/>
      <sz val="14"/>
      <name val="Arial"/>
      <family val="2"/>
    </font>
    <font>
      <sz val="10"/>
      <color rgb="FF0000FF"/>
      <name val="Arial"/>
      <family val="2"/>
    </font>
    <font>
      <sz val="14"/>
      <color rgb="FF0000FF"/>
      <name val="Arial"/>
      <family val="2"/>
    </font>
    <font>
      <sz val="10.5"/>
      <name val="Arial"/>
      <family val="2"/>
    </font>
    <font>
      <sz val="10"/>
      <color theme="0"/>
      <name val="Arial"/>
      <family val="2"/>
    </font>
    <font>
      <sz val="10"/>
      <color rgb="FFFFFFCC"/>
      <name val="Arial"/>
      <family val="2"/>
    </font>
    <font>
      <sz val="10"/>
      <name val="Arial"/>
      <family val="2"/>
    </font>
    <font>
      <sz val="12"/>
      <color rgb="FF0000FF"/>
      <name val="Arial"/>
      <family val="2"/>
    </font>
    <font>
      <b/>
      <sz val="10"/>
      <color rgb="FF0000FF"/>
      <name val="Arial"/>
      <family val="2"/>
    </font>
    <font>
      <b/>
      <sz val="12"/>
      <color rgb="FF7030A0"/>
      <name val="Arial"/>
      <family val="2"/>
    </font>
    <font>
      <sz val="10"/>
      <name val="Arial"/>
      <family val="2"/>
    </font>
    <font>
      <b/>
      <sz val="10"/>
      <name val="Arial"/>
      <family val="2"/>
    </font>
    <font>
      <b/>
      <sz val="8"/>
      <name val="Arial"/>
      <family val="2"/>
    </font>
    <font>
      <sz val="10"/>
      <color rgb="FF7030A0"/>
      <name val="Arial"/>
      <family val="2"/>
    </font>
  </fonts>
  <fills count="42">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7030A0"/>
        <bgColor indexed="64"/>
      </patternFill>
    </fill>
    <fill>
      <patternFill patternType="solid">
        <fgColor rgb="FFFFCCCC"/>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EBF1DE"/>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FF"/>
        <bgColor indexed="64"/>
      </patternFill>
    </fill>
    <fill>
      <patternFill patternType="solid">
        <fgColor rgb="FFE5F5FF"/>
        <bgColor indexed="64"/>
      </patternFill>
    </fill>
    <fill>
      <patternFill patternType="solid">
        <fgColor rgb="FF8DB4E2"/>
        <bgColor indexed="64"/>
      </patternFill>
    </fill>
    <fill>
      <patternFill patternType="solid">
        <fgColor rgb="FFFF0000"/>
        <bgColor indexed="64"/>
      </patternFill>
    </fill>
  </fills>
  <borders count="10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64"/>
      </top>
      <bottom style="thin">
        <color indexed="64"/>
      </bottom>
      <diagonal/>
    </border>
    <border>
      <left style="thin">
        <color indexed="18"/>
      </left>
      <right/>
      <top/>
      <bottom style="thin">
        <color indexed="64"/>
      </bottom>
      <diagonal/>
    </border>
    <border>
      <left/>
      <right style="thin">
        <color indexed="18"/>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18"/>
      </top>
      <bottom/>
      <diagonal/>
    </border>
    <border>
      <left style="medium">
        <color rgb="FF7030A0"/>
      </left>
      <right style="thin">
        <color indexed="64"/>
      </right>
      <top style="medium">
        <color rgb="FF7030A0"/>
      </top>
      <bottom style="thin">
        <color indexed="64"/>
      </bottom>
      <diagonal/>
    </border>
    <border>
      <left style="thin">
        <color indexed="64"/>
      </left>
      <right style="medium">
        <color rgb="FF7030A0"/>
      </right>
      <top style="medium">
        <color rgb="FF7030A0"/>
      </top>
      <bottom style="thin">
        <color indexed="64"/>
      </bottom>
      <diagonal/>
    </border>
    <border>
      <left style="medium">
        <color rgb="FF7030A0"/>
      </left>
      <right style="thin">
        <color indexed="64"/>
      </right>
      <top style="thin">
        <color indexed="64"/>
      </top>
      <bottom style="thin">
        <color indexed="64"/>
      </bottom>
      <diagonal/>
    </border>
    <border>
      <left style="thin">
        <color indexed="64"/>
      </left>
      <right style="medium">
        <color rgb="FF7030A0"/>
      </right>
      <top style="thin">
        <color indexed="64"/>
      </top>
      <bottom style="thin">
        <color indexed="64"/>
      </bottom>
      <diagonal/>
    </border>
    <border>
      <left style="medium">
        <color rgb="FF7030A0"/>
      </left>
      <right style="thin">
        <color indexed="64"/>
      </right>
      <top style="thin">
        <color indexed="64"/>
      </top>
      <bottom style="medium">
        <color rgb="FF7030A0"/>
      </bottom>
      <diagonal/>
    </border>
    <border>
      <left style="thin">
        <color indexed="64"/>
      </left>
      <right style="medium">
        <color rgb="FF7030A0"/>
      </right>
      <top style="thin">
        <color indexed="64"/>
      </top>
      <bottom style="medium">
        <color rgb="FF7030A0"/>
      </bottom>
      <diagonal/>
    </border>
    <border>
      <left style="thick">
        <color rgb="FF7030A0"/>
      </left>
      <right style="thick">
        <color rgb="FF7030A0"/>
      </right>
      <top style="thick">
        <color rgb="FF7030A0"/>
      </top>
      <bottom/>
      <diagonal/>
    </border>
    <border>
      <left style="thick">
        <color rgb="FF7030A0"/>
      </left>
      <right style="thick">
        <color rgb="FF7030A0"/>
      </right>
      <top/>
      <bottom/>
      <diagonal/>
    </border>
    <border>
      <left style="thick">
        <color rgb="FF7030A0"/>
      </left>
      <right style="thick">
        <color rgb="FF7030A0"/>
      </right>
      <top/>
      <bottom style="thick">
        <color rgb="FF7030A0"/>
      </bottom>
      <diagonal/>
    </border>
    <border>
      <left style="thick">
        <color rgb="FF7030A0"/>
      </left>
      <right style="thick">
        <color rgb="FF00B050"/>
      </right>
      <top style="thick">
        <color rgb="FF7030A0"/>
      </top>
      <bottom/>
      <diagonal/>
    </border>
    <border>
      <left style="thick">
        <color rgb="FF7030A0"/>
      </left>
      <right style="thick">
        <color rgb="FF00B050"/>
      </right>
      <top/>
      <bottom style="thick">
        <color rgb="FF00B050"/>
      </bottom>
      <diagonal/>
    </border>
    <border>
      <left style="medium">
        <color rgb="FF7030A0"/>
      </left>
      <right style="medium">
        <color rgb="FF00B050"/>
      </right>
      <top style="medium">
        <color rgb="FF7030A0"/>
      </top>
      <bottom style="thin">
        <color indexed="64"/>
      </bottom>
      <diagonal/>
    </border>
    <border>
      <left style="medium">
        <color rgb="FF7030A0"/>
      </left>
      <right style="medium">
        <color rgb="FF00B050"/>
      </right>
      <top style="thin">
        <color indexed="64"/>
      </top>
      <bottom style="medium">
        <color rgb="FF00B050"/>
      </bottom>
      <diagonal/>
    </border>
    <border>
      <left style="medium">
        <color rgb="FF00B0F0"/>
      </left>
      <right style="thin">
        <color indexed="64"/>
      </right>
      <top style="medium">
        <color rgb="FF00B0F0"/>
      </top>
      <bottom style="medium">
        <color rgb="FFFF0000"/>
      </bottom>
      <diagonal/>
    </border>
    <border>
      <left style="thin">
        <color indexed="64"/>
      </left>
      <right style="medium">
        <color rgb="FFFF0000"/>
      </right>
      <top style="medium">
        <color rgb="FF00B0F0"/>
      </top>
      <bottom style="medium">
        <color rgb="FFFF0000"/>
      </bottom>
      <diagonal/>
    </border>
    <border>
      <left style="thin">
        <color indexed="64"/>
      </left>
      <right style="thin">
        <color indexed="64"/>
      </right>
      <top style="medium">
        <color rgb="FF00B0F0"/>
      </top>
      <bottom style="medium">
        <color rgb="FFFF0000"/>
      </bottom>
      <diagonal/>
    </border>
    <border>
      <left style="thin">
        <color indexed="64"/>
      </left>
      <right style="thin">
        <color indexed="64"/>
      </right>
      <top style="medium">
        <color rgb="FF7030A0"/>
      </top>
      <bottom style="thin">
        <color indexed="64"/>
      </bottom>
      <diagonal/>
    </border>
    <border>
      <left style="thin">
        <color indexed="64"/>
      </left>
      <right style="thin">
        <color indexed="64"/>
      </right>
      <top style="thin">
        <color indexed="64"/>
      </top>
      <bottom style="medium">
        <color rgb="FF7030A0"/>
      </bottom>
      <diagonal/>
    </border>
    <border>
      <left style="thin">
        <color indexed="64"/>
      </left>
      <right style="medium">
        <color rgb="FF00B050"/>
      </right>
      <top style="medium">
        <color rgb="FF7030A0"/>
      </top>
      <bottom style="thin">
        <color indexed="64"/>
      </bottom>
      <diagonal/>
    </border>
    <border>
      <left style="medium">
        <color rgb="FF7030A0"/>
      </left>
      <right style="thin">
        <color indexed="64"/>
      </right>
      <top style="thin">
        <color indexed="64"/>
      </top>
      <bottom style="medium">
        <color rgb="FF00B050"/>
      </bottom>
      <diagonal/>
    </border>
    <border>
      <left style="thin">
        <color indexed="64"/>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right/>
      <top style="thin">
        <color theme="4" tint="0.39997558519241921"/>
      </top>
      <bottom style="thin">
        <color theme="4" tint="0.39997558519241921"/>
      </bottom>
      <diagonal/>
    </border>
    <border>
      <left/>
      <right/>
      <top style="thin">
        <color indexed="64"/>
      </top>
      <bottom style="medium">
        <color rgb="FF00B0F0"/>
      </bottom>
      <diagonal/>
    </border>
    <border>
      <left style="thick">
        <color rgb="FF00B0F0"/>
      </left>
      <right style="thick">
        <color rgb="FFFF0000"/>
      </right>
      <top style="thick">
        <color rgb="FF00B0F0"/>
      </top>
      <bottom style="thick">
        <color rgb="FFFF0000"/>
      </bottom>
      <diagonal/>
    </border>
    <border>
      <left/>
      <right style="medium">
        <color rgb="FF7030A0"/>
      </right>
      <top/>
      <bottom/>
      <diagonal/>
    </border>
    <border>
      <left style="medium">
        <color rgb="FF7030A0"/>
      </left>
      <right style="medium">
        <color rgb="FF7030A0"/>
      </right>
      <top/>
      <bottom style="medium">
        <color rgb="FF7030A0"/>
      </bottom>
      <diagonal/>
    </border>
    <border>
      <left style="thin">
        <color indexed="64"/>
      </left>
      <right style="thick">
        <color rgb="FF7030A0"/>
      </right>
      <top/>
      <bottom/>
      <diagonal/>
    </border>
    <border>
      <left/>
      <right/>
      <top/>
      <bottom style="thick">
        <color rgb="FF7030A0"/>
      </bottom>
      <diagonal/>
    </border>
    <border>
      <left/>
      <right/>
      <top style="medium">
        <color rgb="FF7030A0"/>
      </top>
      <bottom/>
      <diagonal/>
    </border>
    <border>
      <left style="thin">
        <color indexed="64"/>
      </left>
      <right style="medium">
        <color rgb="FF7030A0"/>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medium">
        <color indexed="64"/>
      </left>
      <right/>
      <top/>
      <bottom/>
      <diagonal/>
    </border>
    <border>
      <left/>
      <right/>
      <top/>
      <bottom style="medium">
        <color rgb="FF7030A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rgb="FF7030A0"/>
      </bottom>
      <diagonal/>
    </border>
    <border>
      <left style="thin">
        <color auto="1"/>
      </left>
      <right/>
      <top/>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right/>
      <top style="thin">
        <color rgb="FF7030A0"/>
      </top>
      <bottom/>
      <diagonal/>
    </border>
  </borders>
  <cellStyleXfs count="5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6" fillId="12" borderId="1" applyNumberFormat="0" applyAlignment="0" applyProtection="0"/>
    <xf numFmtId="0" fontId="17" fillId="13" borderId="2" applyNumberFormat="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3" fillId="3" borderId="1" applyNumberFormat="0" applyAlignment="0" applyProtection="0"/>
    <xf numFmtId="0" fontId="24" fillId="0" borderId="6" applyNumberFormat="0" applyFill="0" applyAlignment="0" applyProtection="0"/>
    <xf numFmtId="0" fontId="25"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5" fillId="4" borderId="7" applyNumberFormat="0" applyFont="0" applyAlignment="0" applyProtection="0"/>
    <xf numFmtId="0" fontId="26" fillId="1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772">
    <xf numFmtId="0" fontId="0" fillId="0" borderId="0" xfId="0"/>
    <xf numFmtId="0" fontId="8" fillId="0" borderId="0" xfId="42" applyFont="1"/>
    <xf numFmtId="0" fontId="5" fillId="0" borderId="0" xfId="42" applyFont="1"/>
    <xf numFmtId="3" fontId="5" fillId="0" borderId="0" xfId="42" applyNumberFormat="1" applyFont="1"/>
    <xf numFmtId="0" fontId="5" fillId="15" borderId="10" xfId="42" applyFont="1" applyFill="1" applyBorder="1"/>
    <xf numFmtId="0" fontId="5" fillId="16" borderId="10" xfId="42" applyFont="1" applyFill="1" applyBorder="1"/>
    <xf numFmtId="0" fontId="5" fillId="17" borderId="10" xfId="42" applyFont="1" applyFill="1" applyBorder="1"/>
    <xf numFmtId="0" fontId="5" fillId="18" borderId="10" xfId="42" applyFont="1" applyFill="1" applyBorder="1"/>
    <xf numFmtId="0" fontId="5" fillId="0" borderId="10" xfId="42" applyFont="1" applyBorder="1"/>
    <xf numFmtId="0" fontId="5" fillId="0" borderId="10" xfId="44" applyFont="1" applyBorder="1" applyAlignment="1" applyProtection="1">
      <alignment horizontal="right" vertical="center"/>
      <protection locked="0"/>
    </xf>
    <xf numFmtId="0" fontId="4" fillId="0" borderId="0" xfId="42" applyFont="1"/>
    <xf numFmtId="0" fontId="2" fillId="0" borderId="0" xfId="42"/>
    <xf numFmtId="3" fontId="2" fillId="0" borderId="0" xfId="0" applyNumberFormat="1" applyFont="1"/>
    <xf numFmtId="0" fontId="10" fillId="0" borderId="0" xfId="0" applyFont="1"/>
    <xf numFmtId="0" fontId="33" fillId="0" borderId="0" xfId="0" applyFont="1"/>
    <xf numFmtId="0" fontId="33" fillId="0" borderId="0" xfId="0" applyFont="1" applyAlignment="1">
      <alignment vertical="top"/>
    </xf>
    <xf numFmtId="0" fontId="34" fillId="0" borderId="0" xfId="0" applyFont="1"/>
    <xf numFmtId="3" fontId="7" fillId="0" borderId="0" xfId="0" applyNumberFormat="1" applyFont="1" applyAlignment="1">
      <alignment horizontal="right"/>
    </xf>
    <xf numFmtId="0" fontId="34" fillId="0" borderId="14" xfId="0" applyFont="1" applyBorder="1"/>
    <xf numFmtId="0" fontId="33" fillId="0" borderId="14" xfId="0" applyFont="1" applyBorder="1" applyAlignment="1">
      <alignment vertical="top"/>
    </xf>
    <xf numFmtId="3" fontId="33" fillId="0" borderId="16" xfId="0" applyNumberFormat="1" applyFont="1" applyBorder="1" applyAlignment="1">
      <alignment vertical="top"/>
    </xf>
    <xf numFmtId="0" fontId="34" fillId="0" borderId="11" xfId="0" applyFont="1" applyBorder="1"/>
    <xf numFmtId="0" fontId="34" fillId="0" borderId="12" xfId="0" applyFont="1" applyBorder="1"/>
    <xf numFmtId="0" fontId="34" fillId="0" borderId="13" xfId="0" applyFont="1" applyBorder="1"/>
    <xf numFmtId="0" fontId="33" fillId="0" borderId="14" xfId="0" applyFont="1" applyBorder="1"/>
    <xf numFmtId="0" fontId="33" fillId="0" borderId="17" xfId="0" applyFont="1" applyBorder="1" applyAlignment="1">
      <alignment vertical="top"/>
    </xf>
    <xf numFmtId="0" fontId="34" fillId="0" borderId="0" xfId="0" applyFont="1" applyAlignment="1">
      <alignment horizontal="right"/>
    </xf>
    <xf numFmtId="0" fontId="7" fillId="0" borderId="0" xfId="42" applyFont="1"/>
    <xf numFmtId="0" fontId="4" fillId="0" borderId="10" xfId="42" applyFont="1" applyBorder="1"/>
    <xf numFmtId="0" fontId="32" fillId="0" borderId="0" xfId="42" applyFont="1" applyAlignment="1">
      <alignment horizontal="center"/>
    </xf>
    <xf numFmtId="0" fontId="32" fillId="0" borderId="0" xfId="42" applyFont="1" applyAlignment="1">
      <alignment horizontal="left"/>
    </xf>
    <xf numFmtId="0" fontId="1" fillId="19" borderId="18" xfId="41" applyFont="1" applyFill="1" applyBorder="1"/>
    <xf numFmtId="0" fontId="1" fillId="19" borderId="0" xfId="41" applyFont="1" applyFill="1"/>
    <xf numFmtId="0" fontId="8" fillId="0" borderId="0" xfId="0" applyFont="1" applyAlignment="1">
      <alignment vertical="top"/>
    </xf>
    <xf numFmtId="0" fontId="8" fillId="0" borderId="0" xfId="0" applyFont="1" applyAlignment="1" applyProtection="1">
      <alignment horizontal="left" vertical="top"/>
      <protection hidden="1"/>
    </xf>
    <xf numFmtId="0" fontId="5" fillId="0" borderId="0" xfId="0" applyFont="1" applyAlignment="1">
      <alignment vertical="top" wrapText="1"/>
    </xf>
    <xf numFmtId="0" fontId="5" fillId="0" borderId="0" xfId="0" applyFont="1" applyAlignment="1" applyProtection="1">
      <alignment horizontal="left" vertical="top" wrapText="1"/>
      <protection hidden="1"/>
    </xf>
    <xf numFmtId="0" fontId="36" fillId="0" borderId="0" xfId="0" applyFont="1" applyAlignment="1" applyProtection="1">
      <alignment horizontal="left" vertical="top" wrapText="1"/>
      <protection hidden="1"/>
    </xf>
    <xf numFmtId="0" fontId="5" fillId="0" borderId="0" xfId="0" applyFont="1" applyAlignment="1">
      <alignment vertical="top"/>
    </xf>
    <xf numFmtId="0" fontId="8" fillId="0" borderId="0" xfId="0" applyFont="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5" fillId="0" borderId="0" xfId="0" applyFont="1"/>
    <xf numFmtId="0" fontId="5" fillId="23" borderId="0" xfId="0" applyFont="1" applyFill="1" applyAlignment="1" applyProtection="1">
      <alignment horizontal="left" vertical="top" wrapText="1"/>
      <protection hidden="1"/>
    </xf>
    <xf numFmtId="0" fontId="36" fillId="23" borderId="0" xfId="0" applyFont="1" applyFill="1" applyAlignment="1" applyProtection="1">
      <alignment horizontal="left" vertical="top" wrapText="1"/>
      <protection hidden="1"/>
    </xf>
    <xf numFmtId="0" fontId="8" fillId="0" borderId="0" xfId="0" applyFont="1" applyAlignment="1" applyProtection="1">
      <alignment horizontal="center" vertical="top" wrapText="1"/>
      <protection hidden="1"/>
    </xf>
    <xf numFmtId="0" fontId="5" fillId="0" borderId="0" xfId="0" applyFont="1" applyAlignment="1">
      <alignment wrapText="1"/>
    </xf>
    <xf numFmtId="0" fontId="5" fillId="0" borderId="0" xfId="0" applyFont="1" applyAlignment="1">
      <alignment horizontal="left" vertical="top"/>
    </xf>
    <xf numFmtId="0" fontId="5" fillId="0" borderId="0" xfId="0" applyFont="1" applyAlignment="1">
      <alignment horizontal="left" vertical="top" wrapText="1"/>
    </xf>
    <xf numFmtId="0" fontId="36" fillId="0" borderId="0" xfId="0" applyFont="1" applyAlignment="1">
      <alignment vertical="top" wrapText="1"/>
    </xf>
    <xf numFmtId="0" fontId="5" fillId="0" borderId="0" xfId="40" applyFont="1"/>
    <xf numFmtId="0" fontId="8" fillId="0" borderId="0" xfId="40" applyFont="1"/>
    <xf numFmtId="0" fontId="8" fillId="0" borderId="0" xfId="40" applyFont="1" applyAlignment="1">
      <alignment vertical="top"/>
    </xf>
    <xf numFmtId="0" fontId="5" fillId="0" borderId="0" xfId="40" applyFont="1" applyAlignment="1">
      <alignment vertical="top"/>
    </xf>
    <xf numFmtId="0" fontId="5" fillId="0" borderId="0" xfId="40" applyFont="1" applyAlignment="1">
      <alignment horizontal="left" vertical="top" wrapText="1"/>
    </xf>
    <xf numFmtId="0" fontId="46" fillId="0" borderId="0" xfId="40" applyFont="1" applyAlignment="1">
      <alignment vertical="top" wrapText="1"/>
    </xf>
    <xf numFmtId="0" fontId="5" fillId="0" borderId="0" xfId="40" applyFont="1" applyAlignment="1">
      <alignment vertical="top" wrapText="1"/>
    </xf>
    <xf numFmtId="0" fontId="5" fillId="0" borderId="0" xfId="40" applyFont="1" applyAlignment="1" applyProtection="1">
      <alignment vertical="top" wrapText="1"/>
      <protection locked="0"/>
    </xf>
    <xf numFmtId="0" fontId="5" fillId="0" borderId="0" xfId="40" applyFont="1" applyAlignment="1" applyProtection="1">
      <alignment vertical="top"/>
      <protection locked="0"/>
    </xf>
    <xf numFmtId="49" fontId="5" fillId="0" borderId="0" xfId="0" applyNumberFormat="1" applyFont="1" applyAlignment="1">
      <alignment horizontal="left" vertical="top" wrapText="1"/>
    </xf>
    <xf numFmtId="0" fontId="0" fillId="0" borderId="0" xfId="40" applyFont="1" applyAlignment="1">
      <alignment vertical="top"/>
    </xf>
    <xf numFmtId="0" fontId="5" fillId="0" borderId="0" xfId="40" quotePrefix="1" applyFont="1" applyAlignment="1">
      <alignment vertical="top" wrapText="1"/>
    </xf>
    <xf numFmtId="0" fontId="45" fillId="0" borderId="0" xfId="40" applyFont="1" applyAlignment="1">
      <alignment vertical="top" wrapText="1"/>
    </xf>
    <xf numFmtId="0" fontId="39" fillId="0" borderId="0" xfId="40" applyFont="1" applyAlignment="1">
      <alignment horizontal="left" vertical="top" wrapText="1"/>
    </xf>
    <xf numFmtId="49" fontId="5" fillId="0" borderId="0" xfId="40" applyNumberFormat="1" applyFont="1" applyAlignment="1">
      <alignment horizontal="left" vertical="top" wrapText="1"/>
    </xf>
    <xf numFmtId="0" fontId="8" fillId="23" borderId="0" xfId="0" applyFont="1" applyFill="1" applyAlignment="1" applyProtection="1">
      <alignment horizontal="left" vertical="top"/>
      <protection hidden="1"/>
    </xf>
    <xf numFmtId="0" fontId="1" fillId="0" borderId="0" xfId="40" applyFont="1" applyAlignment="1">
      <alignment horizontal="left" vertical="top" wrapText="1"/>
    </xf>
    <xf numFmtId="0" fontId="1" fillId="0" borderId="0" xfId="40" applyFont="1" applyAlignment="1">
      <alignment vertical="top"/>
    </xf>
    <xf numFmtId="0" fontId="47" fillId="0" borderId="0" xfId="0" applyFont="1"/>
    <xf numFmtId="0" fontId="48" fillId="0" borderId="0" xfId="0" applyFont="1" applyAlignment="1">
      <alignment vertical="top"/>
    </xf>
    <xf numFmtId="3" fontId="49" fillId="0" borderId="0" xfId="0" applyNumberFormat="1" applyFont="1"/>
    <xf numFmtId="3" fontId="49" fillId="0" borderId="0" xfId="0" applyNumberFormat="1" applyFont="1" applyAlignment="1">
      <alignment horizontal="center"/>
    </xf>
    <xf numFmtId="3" fontId="5" fillId="0" borderId="16" xfId="0" applyNumberFormat="1" applyFont="1" applyBorder="1" applyAlignment="1">
      <alignment vertical="top"/>
    </xf>
    <xf numFmtId="0" fontId="33" fillId="0" borderId="25" xfId="0" applyFont="1" applyBorder="1"/>
    <xf numFmtId="0" fontId="33" fillId="0" borderId="26" xfId="0" applyFont="1" applyBorder="1"/>
    <xf numFmtId="0" fontId="33" fillId="0" borderId="26" xfId="42" applyFont="1" applyBorder="1"/>
    <xf numFmtId="0" fontId="33" fillId="0" borderId="23" xfId="0" applyFont="1" applyBorder="1"/>
    <xf numFmtId="3" fontId="7" fillId="0" borderId="25" xfId="0" applyNumberFormat="1" applyFont="1" applyBorder="1"/>
    <xf numFmtId="0" fontId="5" fillId="19" borderId="0" xfId="40" applyFont="1" applyFill="1" applyProtection="1">
      <protection locked="0"/>
    </xf>
    <xf numFmtId="0" fontId="42" fillId="19" borderId="0" xfId="0" applyFont="1" applyFill="1" applyAlignment="1" applyProtection="1">
      <alignment horizontal="left"/>
      <protection hidden="1"/>
    </xf>
    <xf numFmtId="3" fontId="5" fillId="19" borderId="0" xfId="0" applyNumberFormat="1" applyFont="1" applyFill="1" applyAlignment="1">
      <alignment horizontal="left" vertical="center"/>
    </xf>
    <xf numFmtId="166" fontId="5" fillId="0" borderId="0" xfId="0" applyNumberFormat="1" applyFont="1" applyAlignment="1">
      <alignment vertical="top"/>
    </xf>
    <xf numFmtId="0" fontId="0" fillId="26" borderId="0" xfId="0" applyFill="1"/>
    <xf numFmtId="0" fontId="5" fillId="27" borderId="11" xfId="42" applyFont="1" applyFill="1" applyBorder="1"/>
    <xf numFmtId="0" fontId="8" fillId="27" borderId="14" xfId="42" applyFont="1" applyFill="1" applyBorder="1"/>
    <xf numFmtId="0" fontId="8" fillId="27" borderId="17" xfId="42" applyFont="1" applyFill="1" applyBorder="1"/>
    <xf numFmtId="164" fontId="5" fillId="27" borderId="0" xfId="42" applyNumberFormat="1" applyFont="1" applyFill="1"/>
    <xf numFmtId="0" fontId="50" fillId="26" borderId="0" xfId="42" applyFont="1" applyFill="1"/>
    <xf numFmtId="0" fontId="51" fillId="26" borderId="0" xfId="0" applyFont="1" applyFill="1"/>
    <xf numFmtId="0" fontId="46" fillId="26" borderId="0" xfId="42" applyFont="1" applyFill="1"/>
    <xf numFmtId="0" fontId="46" fillId="0" borderId="0" xfId="42" applyFont="1"/>
    <xf numFmtId="0" fontId="5" fillId="28" borderId="29" xfId="0" applyFont="1" applyFill="1" applyBorder="1" applyAlignment="1" applyProtection="1">
      <alignment vertical="center"/>
      <protection hidden="1"/>
    </xf>
    <xf numFmtId="0" fontId="5" fillId="28" borderId="33" xfId="0" applyFont="1" applyFill="1" applyBorder="1" applyAlignment="1" applyProtection="1">
      <alignment vertical="center"/>
      <protection hidden="1"/>
    </xf>
    <xf numFmtId="0" fontId="0" fillId="0" borderId="0" xfId="0" applyProtection="1">
      <protection locked="0"/>
    </xf>
    <xf numFmtId="0" fontId="2" fillId="0" borderId="0" xfId="0" applyFont="1" applyProtection="1">
      <protection locked="0"/>
    </xf>
    <xf numFmtId="0" fontId="5" fillId="0" borderId="0" xfId="42" applyFont="1" applyProtection="1">
      <protection locked="0"/>
    </xf>
    <xf numFmtId="0" fontId="5" fillId="28" borderId="29" xfId="0" applyFont="1" applyFill="1" applyBorder="1" applyAlignment="1">
      <alignment horizontal="left" vertical="center"/>
    </xf>
    <xf numFmtId="0" fontId="5" fillId="28" borderId="27" xfId="0" applyFont="1" applyFill="1" applyBorder="1" applyAlignment="1">
      <alignment horizontal="left" vertical="center"/>
    </xf>
    <xf numFmtId="0" fontId="31" fillId="19" borderId="18" xfId="0" applyFont="1" applyFill="1" applyBorder="1"/>
    <xf numFmtId="0" fontId="42" fillId="19" borderId="0" xfId="0" applyFont="1" applyFill="1" applyAlignment="1">
      <alignment horizontal="left"/>
    </xf>
    <xf numFmtId="0" fontId="1" fillId="19" borderId="19" xfId="41" applyFont="1" applyFill="1" applyBorder="1"/>
    <xf numFmtId="0" fontId="2" fillId="0" borderId="0" xfId="0" applyFont="1"/>
    <xf numFmtId="0" fontId="1" fillId="19" borderId="34" xfId="41" applyFont="1" applyFill="1" applyBorder="1"/>
    <xf numFmtId="0" fontId="1" fillId="19" borderId="16" xfId="41" applyFont="1" applyFill="1" applyBorder="1"/>
    <xf numFmtId="0" fontId="1" fillId="19" borderId="35" xfId="41" applyFont="1" applyFill="1" applyBorder="1"/>
    <xf numFmtId="0" fontId="5" fillId="19" borderId="18" xfId="44" applyFont="1" applyFill="1" applyBorder="1" applyAlignment="1">
      <alignment horizontal="right" vertical="center"/>
    </xf>
    <xf numFmtId="0" fontId="5" fillId="19" borderId="0" xfId="44" applyFont="1" applyFill="1" applyAlignment="1">
      <alignment horizontal="right" vertical="center"/>
    </xf>
    <xf numFmtId="0" fontId="2" fillId="19" borderId="19" xfId="44" applyFont="1" applyFill="1" applyBorder="1" applyAlignment="1">
      <alignment horizontal="right" vertical="center"/>
    </xf>
    <xf numFmtId="0" fontId="5" fillId="19" borderId="20" xfId="44" applyFont="1" applyFill="1" applyBorder="1" applyAlignment="1">
      <alignment horizontal="right" vertical="center"/>
    </xf>
    <xf numFmtId="0" fontId="5" fillId="19" borderId="21" xfId="44" applyFont="1" applyFill="1" applyBorder="1" applyAlignment="1">
      <alignment horizontal="right" vertical="center"/>
    </xf>
    <xf numFmtId="0" fontId="2" fillId="19" borderId="22" xfId="44" applyFont="1" applyFill="1" applyBorder="1" applyAlignment="1">
      <alignment horizontal="right" vertical="center"/>
    </xf>
    <xf numFmtId="0" fontId="5" fillId="28" borderId="29" xfId="44" applyFont="1" applyFill="1" applyBorder="1" applyAlignment="1">
      <alignment vertical="center"/>
    </xf>
    <xf numFmtId="0" fontId="5" fillId="28" borderId="33" xfId="44" applyFont="1" applyFill="1" applyBorder="1" applyAlignment="1">
      <alignment vertical="center"/>
    </xf>
    <xf numFmtId="0" fontId="5" fillId="28" borderId="27" xfId="44" applyFont="1" applyFill="1" applyBorder="1" applyAlignment="1">
      <alignment horizontal="right" vertical="center"/>
    </xf>
    <xf numFmtId="0" fontId="5" fillId="19" borderId="18" xfId="44" applyFont="1" applyFill="1" applyBorder="1" applyAlignment="1">
      <alignment vertical="center"/>
    </xf>
    <xf numFmtId="0" fontId="7" fillId="19" borderId="0" xfId="44" applyFont="1" applyFill="1" applyAlignment="1">
      <alignment vertical="center"/>
    </xf>
    <xf numFmtId="0" fontId="5" fillId="19" borderId="19" xfId="44" applyFont="1" applyFill="1" applyBorder="1" applyAlignment="1">
      <alignment vertical="center"/>
    </xf>
    <xf numFmtId="0" fontId="5" fillId="19" borderId="0" xfId="44" applyFont="1" applyFill="1" applyAlignment="1">
      <alignment horizontal="left" vertical="center" wrapText="1"/>
    </xf>
    <xf numFmtId="0" fontId="5" fillId="19" borderId="19" xfId="44" applyFont="1" applyFill="1" applyBorder="1" applyAlignment="1">
      <alignment horizontal="left" vertical="center" wrapText="1"/>
    </xf>
    <xf numFmtId="0" fontId="1" fillId="0" borderId="0" xfId="41" applyFont="1"/>
    <xf numFmtId="0" fontId="5" fillId="19" borderId="0" xfId="44" applyFont="1" applyFill="1" applyAlignment="1">
      <alignment horizontal="left" vertical="center"/>
    </xf>
    <xf numFmtId="0" fontId="5" fillId="19" borderId="0" xfId="44" applyFont="1" applyFill="1" applyAlignment="1">
      <alignment horizontal="center" vertical="center"/>
    </xf>
    <xf numFmtId="0" fontId="30" fillId="19" borderId="19" xfId="44" applyFont="1" applyFill="1" applyBorder="1" applyAlignment="1">
      <alignment horizontal="center" vertical="center"/>
    </xf>
    <xf numFmtId="0" fontId="5" fillId="19" borderId="20" xfId="44" applyFont="1" applyFill="1" applyBorder="1" applyAlignment="1">
      <alignment vertical="center"/>
    </xf>
    <xf numFmtId="0" fontId="5" fillId="19" borderId="21" xfId="44" applyFont="1" applyFill="1" applyBorder="1" applyAlignment="1">
      <alignment vertical="center"/>
    </xf>
    <xf numFmtId="0" fontId="5" fillId="19" borderId="22" xfId="44" applyFont="1" applyFill="1" applyBorder="1" applyAlignment="1">
      <alignment vertical="center"/>
    </xf>
    <xf numFmtId="0" fontId="2" fillId="0" borderId="0" xfId="41" applyProtection="1">
      <protection locked="0"/>
    </xf>
    <xf numFmtId="0" fontId="5" fillId="29" borderId="0" xfId="40" applyFont="1" applyFill="1"/>
    <xf numFmtId="164" fontId="1" fillId="26" borderId="0" xfId="0" applyNumberFormat="1" applyFont="1" applyFill="1"/>
    <xf numFmtId="0" fontId="8" fillId="27" borderId="12" xfId="42" applyFont="1" applyFill="1" applyBorder="1"/>
    <xf numFmtId="0" fontId="8" fillId="27" borderId="13" xfId="42" applyFont="1" applyFill="1" applyBorder="1"/>
    <xf numFmtId="164" fontId="5" fillId="27" borderId="15" xfId="42" applyNumberFormat="1" applyFont="1" applyFill="1" applyBorder="1"/>
    <xf numFmtId="164" fontId="5" fillId="27" borderId="16" xfId="42" applyNumberFormat="1" applyFont="1" applyFill="1" applyBorder="1"/>
    <xf numFmtId="164" fontId="5" fillId="27" borderId="24" xfId="42" applyNumberFormat="1" applyFont="1" applyFill="1" applyBorder="1"/>
    <xf numFmtId="0" fontId="1" fillId="0" borderId="0" xfId="41" applyFont="1" applyProtection="1">
      <protection locked="0"/>
    </xf>
    <xf numFmtId="0" fontId="0" fillId="0" borderId="0" xfId="0" applyProtection="1">
      <protection hidden="1"/>
    </xf>
    <xf numFmtId="0" fontId="2" fillId="0" borderId="0" xfId="40" applyProtection="1">
      <protection locked="0"/>
    </xf>
    <xf numFmtId="3" fontId="41" fillId="0" borderId="0" xfId="40" applyNumberFormat="1" applyFont="1" applyProtection="1">
      <protection locked="0"/>
    </xf>
    <xf numFmtId="3" fontId="41" fillId="0" borderId="0" xfId="40" applyNumberFormat="1" applyFont="1" applyAlignment="1" applyProtection="1">
      <alignment vertical="center"/>
      <protection locked="0"/>
    </xf>
    <xf numFmtId="0" fontId="5" fillId="0" borderId="0" xfId="42" applyFont="1" applyProtection="1">
      <protection hidden="1"/>
    </xf>
    <xf numFmtId="0" fontId="1" fillId="0" borderId="0" xfId="42" applyFont="1" applyProtection="1">
      <protection locked="0"/>
    </xf>
    <xf numFmtId="0" fontId="7" fillId="28" borderId="33" xfId="0" applyFont="1" applyFill="1" applyBorder="1" applyAlignment="1" applyProtection="1">
      <alignment horizontal="right" vertical="center"/>
      <protection hidden="1"/>
    </xf>
    <xf numFmtId="0" fontId="42" fillId="19" borderId="0" xfId="0" applyFont="1" applyFill="1" applyAlignment="1">
      <alignment horizontal="right"/>
    </xf>
    <xf numFmtId="49" fontId="1" fillId="0" borderId="0" xfId="42" applyNumberFormat="1" applyFont="1" applyAlignment="1" applyProtection="1">
      <alignment horizontal="left"/>
      <protection locked="0"/>
    </xf>
    <xf numFmtId="3" fontId="5" fillId="20" borderId="10" xfId="42" applyNumberFormat="1" applyFont="1" applyFill="1" applyBorder="1" applyProtection="1">
      <protection locked="0"/>
    </xf>
    <xf numFmtId="3" fontId="5" fillId="21" borderId="10" xfId="0" applyNumberFormat="1" applyFont="1" applyFill="1" applyBorder="1" applyAlignment="1">
      <alignment wrapText="1"/>
    </xf>
    <xf numFmtId="0" fontId="5" fillId="19" borderId="14" xfId="40" applyFont="1" applyFill="1" applyBorder="1" applyProtection="1">
      <protection locked="0"/>
    </xf>
    <xf numFmtId="0" fontId="5" fillId="19" borderId="15" xfId="40" applyFont="1" applyFill="1" applyBorder="1" applyProtection="1">
      <protection locked="0"/>
    </xf>
    <xf numFmtId="0" fontId="5" fillId="19" borderId="0" xfId="40" applyFont="1" applyFill="1" applyAlignment="1" applyProtection="1">
      <alignment vertical="center"/>
      <protection locked="0"/>
    </xf>
    <xf numFmtId="0" fontId="52" fillId="19" borderId="0" xfId="40" applyFont="1" applyFill="1" applyProtection="1">
      <protection locked="0"/>
    </xf>
    <xf numFmtId="0" fontId="52" fillId="19" borderId="0" xfId="40" applyFont="1" applyFill="1" applyAlignment="1" applyProtection="1">
      <alignment vertical="center"/>
      <protection locked="0"/>
    </xf>
    <xf numFmtId="0" fontId="53" fillId="19" borderId="0" xfId="40" applyFont="1" applyFill="1" applyAlignment="1" applyProtection="1">
      <alignment horizontal="right" vertical="center"/>
      <protection locked="0"/>
    </xf>
    <xf numFmtId="0" fontId="54" fillId="19" borderId="15" xfId="40" applyFont="1" applyFill="1" applyBorder="1" applyProtection="1">
      <protection locked="0"/>
    </xf>
    <xf numFmtId="0" fontId="55" fillId="19" borderId="0" xfId="40" applyFont="1" applyFill="1" applyProtection="1">
      <protection locked="0" hidden="1"/>
    </xf>
    <xf numFmtId="0" fontId="33" fillId="19" borderId="0" xfId="40" applyFont="1" applyFill="1" applyProtection="1">
      <protection locked="0"/>
    </xf>
    <xf numFmtId="0" fontId="34" fillId="19" borderId="0" xfId="40" applyFont="1" applyFill="1" applyAlignment="1" applyProtection="1">
      <alignment horizontal="right" vertical="center"/>
      <protection locked="0"/>
    </xf>
    <xf numFmtId="0" fontId="5" fillId="19" borderId="0" xfId="40" applyFont="1" applyFill="1" applyAlignment="1" applyProtection="1">
      <alignment horizontal="left" wrapText="1"/>
      <protection locked="0"/>
    </xf>
    <xf numFmtId="0" fontId="2" fillId="0" borderId="0" xfId="40" applyAlignment="1" applyProtection="1">
      <alignment vertical="center"/>
      <protection locked="0"/>
    </xf>
    <xf numFmtId="0" fontId="5" fillId="19" borderId="14" xfId="40" applyFont="1" applyFill="1" applyBorder="1" applyAlignment="1" applyProtection="1">
      <alignment vertical="center"/>
      <protection locked="0"/>
    </xf>
    <xf numFmtId="0" fontId="5" fillId="19" borderId="15" xfId="40" applyFont="1" applyFill="1" applyBorder="1" applyAlignment="1" applyProtection="1">
      <alignment vertical="center"/>
      <protection locked="0"/>
    </xf>
    <xf numFmtId="0" fontId="5" fillId="19" borderId="17" xfId="40" applyFont="1" applyFill="1" applyBorder="1" applyProtection="1">
      <protection locked="0"/>
    </xf>
    <xf numFmtId="0" fontId="5" fillId="19" borderId="16" xfId="40" applyFont="1" applyFill="1" applyBorder="1" applyProtection="1">
      <protection locked="0"/>
    </xf>
    <xf numFmtId="0" fontId="5" fillId="19" borderId="24" xfId="40" applyFont="1" applyFill="1" applyBorder="1" applyProtection="1">
      <protection locked="0"/>
    </xf>
    <xf numFmtId="0" fontId="5" fillId="19" borderId="0" xfId="40" applyFont="1" applyFill="1" applyProtection="1">
      <protection locked="0" hidden="1"/>
    </xf>
    <xf numFmtId="0" fontId="5" fillId="19" borderId="0" xfId="40" applyFont="1" applyFill="1" applyAlignment="1" applyProtection="1">
      <alignment horizontal="left" wrapText="1"/>
      <protection locked="0" hidden="1"/>
    </xf>
    <xf numFmtId="0" fontId="33" fillId="19" borderId="0" xfId="40" applyFont="1" applyFill="1" applyAlignment="1" applyProtection="1">
      <alignment horizontal="left" wrapText="1"/>
      <protection locked="0" hidden="1"/>
    </xf>
    <xf numFmtId="0" fontId="33" fillId="19" borderId="0" xfId="40" applyFont="1" applyFill="1" applyProtection="1">
      <protection hidden="1"/>
    </xf>
    <xf numFmtId="0" fontId="33" fillId="19" borderId="0" xfId="40" applyFont="1" applyFill="1" applyAlignment="1" applyProtection="1">
      <alignment horizontal="right" vertical="center"/>
      <protection hidden="1"/>
    </xf>
    <xf numFmtId="0" fontId="33" fillId="19" borderId="0" xfId="40" applyFont="1" applyFill="1" applyAlignment="1" applyProtection="1">
      <alignment horizontal="left" wrapText="1"/>
      <protection hidden="1"/>
    </xf>
    <xf numFmtId="0" fontId="33" fillId="19" borderId="0" xfId="40" applyFont="1" applyFill="1" applyAlignment="1" applyProtection="1">
      <alignment horizontal="left"/>
      <protection hidden="1"/>
    </xf>
    <xf numFmtId="0" fontId="42" fillId="19" borderId="0" xfId="0" applyFont="1" applyFill="1" applyAlignment="1" applyProtection="1">
      <alignment horizontal="right"/>
      <protection hidden="1"/>
    </xf>
    <xf numFmtId="0" fontId="5" fillId="28" borderId="33" xfId="0" applyFont="1" applyFill="1" applyBorder="1" applyAlignment="1" applyProtection="1">
      <alignment horizontal="left" vertical="center"/>
      <protection hidden="1"/>
    </xf>
    <xf numFmtId="0" fontId="1" fillId="19" borderId="0" xfId="41" applyFont="1" applyFill="1" applyProtection="1">
      <protection hidden="1"/>
    </xf>
    <xf numFmtId="0" fontId="8" fillId="28" borderId="29" xfId="44" applyFont="1" applyFill="1" applyBorder="1" applyAlignment="1" applyProtection="1">
      <alignment horizontal="left" vertical="center"/>
      <protection hidden="1"/>
    </xf>
    <xf numFmtId="0" fontId="5" fillId="28" borderId="33" xfId="44" applyFont="1" applyFill="1" applyBorder="1" applyAlignment="1" applyProtection="1">
      <alignment horizontal="right" vertical="center"/>
      <protection hidden="1"/>
    </xf>
    <xf numFmtId="0" fontId="5" fillId="19" borderId="18" xfId="44" applyFont="1" applyFill="1" applyBorder="1" applyAlignment="1" applyProtection="1">
      <alignment horizontal="right" vertical="center"/>
      <protection hidden="1"/>
    </xf>
    <xf numFmtId="0" fontId="5" fillId="19" borderId="0" xfId="44" applyFont="1" applyFill="1" applyAlignment="1" applyProtection="1">
      <alignment horizontal="right" vertical="center"/>
      <protection hidden="1"/>
    </xf>
    <xf numFmtId="0" fontId="2" fillId="19" borderId="19" xfId="44" applyFont="1" applyFill="1" applyBorder="1" applyAlignment="1" applyProtection="1">
      <alignment horizontal="right" vertical="center"/>
      <protection hidden="1"/>
    </xf>
    <xf numFmtId="0" fontId="0" fillId="0" borderId="0" xfId="0" applyAlignment="1" applyProtection="1">
      <alignment vertical="top"/>
      <protection locked="0"/>
    </xf>
    <xf numFmtId="0" fontId="5" fillId="0" borderId="0" xfId="42" applyFont="1" applyAlignment="1" applyProtection="1">
      <alignment vertical="top"/>
      <protection hidden="1"/>
    </xf>
    <xf numFmtId="0" fontId="42" fillId="19" borderId="0" xfId="0" applyFont="1" applyFill="1" applyAlignment="1" applyProtection="1">
      <alignment horizontal="right" vertical="top"/>
      <protection hidden="1"/>
    </xf>
    <xf numFmtId="0" fontId="8" fillId="19" borderId="0" xfId="44" applyFont="1" applyFill="1" applyAlignment="1" applyProtection="1">
      <alignment horizontal="left" vertical="center"/>
      <protection hidden="1"/>
    </xf>
    <xf numFmtId="0" fontId="5" fillId="19" borderId="0" xfId="44" applyFont="1" applyFill="1" applyAlignment="1">
      <alignment horizontal="right" vertical="top"/>
    </xf>
    <xf numFmtId="0" fontId="42" fillId="19" borderId="0" xfId="0" applyFont="1" applyFill="1" applyAlignment="1">
      <alignment horizontal="right" vertical="top"/>
    </xf>
    <xf numFmtId="0" fontId="5" fillId="0" borderId="0" xfId="42" applyFont="1" applyAlignment="1">
      <alignment vertical="top"/>
    </xf>
    <xf numFmtId="0" fontId="7" fillId="0" borderId="0" xfId="0" applyFont="1"/>
    <xf numFmtId="0" fontId="56" fillId="0" borderId="0" xfId="0" applyFont="1"/>
    <xf numFmtId="164" fontId="5" fillId="0" borderId="0" xfId="0" applyNumberFormat="1" applyFont="1"/>
    <xf numFmtId="168" fontId="5" fillId="0" borderId="0" xfId="0" applyNumberFormat="1" applyFont="1"/>
    <xf numFmtId="0" fontId="8" fillId="0" borderId="0" xfId="0" applyFont="1"/>
    <xf numFmtId="3" fontId="5" fillId="20" borderId="40" xfId="42" applyNumberFormat="1" applyFont="1" applyFill="1" applyBorder="1" applyProtection="1">
      <protection locked="0"/>
    </xf>
    <xf numFmtId="3" fontId="5" fillId="20" borderId="41" xfId="42" applyNumberFormat="1" applyFont="1" applyFill="1" applyBorder="1" applyProtection="1">
      <protection locked="0"/>
    </xf>
    <xf numFmtId="3" fontId="5" fillId="20" borderId="42" xfId="42" applyNumberFormat="1" applyFont="1" applyFill="1" applyBorder="1" applyProtection="1">
      <protection locked="0"/>
    </xf>
    <xf numFmtId="3" fontId="5" fillId="20" borderId="43" xfId="42" applyNumberFormat="1" applyFont="1" applyFill="1" applyBorder="1" applyProtection="1">
      <protection locked="0"/>
    </xf>
    <xf numFmtId="3" fontId="5" fillId="20" borderId="45" xfId="42" applyNumberFormat="1" applyFont="1" applyFill="1" applyBorder="1" applyProtection="1">
      <protection locked="0"/>
    </xf>
    <xf numFmtId="3" fontId="5" fillId="20" borderId="51" xfId="42" applyNumberFormat="1" applyFont="1" applyFill="1" applyBorder="1" applyProtection="1">
      <protection locked="0"/>
    </xf>
    <xf numFmtId="3" fontId="5" fillId="20" borderId="52" xfId="42" applyNumberFormat="1" applyFont="1" applyFill="1" applyBorder="1" applyProtection="1">
      <protection locked="0"/>
    </xf>
    <xf numFmtId="3" fontId="5" fillId="20" borderId="53" xfId="42" applyNumberFormat="1" applyFont="1" applyFill="1" applyBorder="1" applyProtection="1">
      <protection locked="0"/>
    </xf>
    <xf numFmtId="3" fontId="5" fillId="20" borderId="54" xfId="42" applyNumberFormat="1" applyFont="1" applyFill="1" applyBorder="1" applyProtection="1">
      <protection locked="0"/>
    </xf>
    <xf numFmtId="0" fontId="7" fillId="23" borderId="0" xfId="0" applyFont="1" applyFill="1"/>
    <xf numFmtId="0" fontId="0" fillId="23" borderId="0" xfId="0" applyFill="1"/>
    <xf numFmtId="0" fontId="7" fillId="0" borderId="11" xfId="0" applyFont="1" applyBorder="1"/>
    <xf numFmtId="0" fontId="7" fillId="0" borderId="12" xfId="0" applyFont="1" applyBorder="1"/>
    <xf numFmtId="0" fontId="7" fillId="0" borderId="13" xfId="0" applyFont="1" applyBorder="1"/>
    <xf numFmtId="0" fontId="5" fillId="0" borderId="14" xfId="0" applyFont="1" applyBorder="1"/>
    <xf numFmtId="0" fontId="5" fillId="0" borderId="15" xfId="0" applyFont="1" applyBorder="1"/>
    <xf numFmtId="0" fontId="5" fillId="0" borderId="17" xfId="0" applyFont="1" applyBorder="1"/>
    <xf numFmtId="0" fontId="5" fillId="0" borderId="16" xfId="0" applyFont="1" applyBorder="1"/>
    <xf numFmtId="0" fontId="5" fillId="0" borderId="24" xfId="0" applyFont="1" applyBorder="1"/>
    <xf numFmtId="0" fontId="5" fillId="0" borderId="11" xfId="0" applyFont="1" applyBorder="1"/>
    <xf numFmtId="0" fontId="5" fillId="0" borderId="12" xfId="0" applyFont="1" applyBorder="1"/>
    <xf numFmtId="0" fontId="5" fillId="0" borderId="13" xfId="0" applyFont="1" applyBorder="1"/>
    <xf numFmtId="0" fontId="45" fillId="32" borderId="62" xfId="40" applyFont="1" applyFill="1" applyBorder="1" applyAlignment="1">
      <alignment vertical="top"/>
    </xf>
    <xf numFmtId="0" fontId="1" fillId="0" borderId="0" xfId="0" applyFont="1"/>
    <xf numFmtId="0" fontId="1" fillId="0" borderId="0" xfId="40" applyFont="1" applyAlignment="1">
      <alignment vertical="top" wrapText="1"/>
    </xf>
    <xf numFmtId="0" fontId="1" fillId="0" borderId="0" xfId="0" applyFont="1" applyAlignment="1" applyProtection="1">
      <alignment horizontal="left" vertical="top" wrapText="1"/>
      <protection hidden="1"/>
    </xf>
    <xf numFmtId="0" fontId="1" fillId="0" borderId="0" xfId="40" applyFont="1"/>
    <xf numFmtId="0" fontId="45" fillId="33" borderId="62" xfId="40" applyFont="1" applyFill="1" applyBorder="1" applyAlignment="1">
      <alignment horizontal="left" vertical="top" wrapText="1"/>
    </xf>
    <xf numFmtId="0" fontId="5" fillId="0" borderId="0" xfId="42" applyFont="1" applyAlignment="1" applyProtection="1">
      <alignment vertical="top"/>
      <protection locked="0"/>
    </xf>
    <xf numFmtId="0" fontId="5" fillId="0" borderId="0" xfId="42" applyFont="1" applyAlignment="1" applyProtection="1">
      <alignment horizontal="left" vertical="center"/>
      <protection locked="0"/>
    </xf>
    <xf numFmtId="49" fontId="5" fillId="0" borderId="0" xfId="42" applyNumberFormat="1" applyFont="1" applyAlignment="1" applyProtection="1">
      <alignment horizontal="left"/>
      <protection locked="0"/>
    </xf>
    <xf numFmtId="0" fontId="1" fillId="0" borderId="0" xfId="0" applyFont="1" applyAlignment="1">
      <alignment vertical="top"/>
    </xf>
    <xf numFmtId="0" fontId="1" fillId="0" borderId="14" xfId="0" applyFont="1" applyBorder="1"/>
    <xf numFmtId="0" fontId="7" fillId="0" borderId="14" xfId="0" applyFont="1" applyBorder="1"/>
    <xf numFmtId="0" fontId="7" fillId="0" borderId="15" xfId="0" applyFont="1" applyBorder="1"/>
    <xf numFmtId="3" fontId="8" fillId="0" borderId="0" xfId="42" applyNumberFormat="1" applyFont="1" applyProtection="1">
      <protection hidden="1"/>
    </xf>
    <xf numFmtId="3" fontId="8" fillId="0" borderId="16" xfId="42" applyNumberFormat="1" applyFont="1" applyBorder="1" applyProtection="1">
      <protection hidden="1"/>
    </xf>
    <xf numFmtId="0" fontId="1" fillId="0" borderId="56" xfId="0" applyFont="1" applyBorder="1"/>
    <xf numFmtId="0" fontId="1" fillId="0" borderId="56" xfId="0" applyFont="1" applyBorder="1" applyAlignment="1">
      <alignment horizontal="center"/>
    </xf>
    <xf numFmtId="0" fontId="63" fillId="0" borderId="56" xfId="0" applyFont="1" applyBorder="1" applyAlignment="1">
      <alignment horizontal="center"/>
    </xf>
    <xf numFmtId="0" fontId="1" fillId="0" borderId="10" xfId="0" applyFont="1" applyBorder="1"/>
    <xf numFmtId="0" fontId="1" fillId="0" borderId="10" xfId="0" applyFont="1" applyBorder="1" applyAlignment="1">
      <alignment horizontal="center"/>
    </xf>
    <xf numFmtId="0" fontId="63" fillId="0" borderId="10" xfId="0" applyFont="1" applyBorder="1" applyAlignment="1">
      <alignment horizontal="center"/>
    </xf>
    <xf numFmtId="0" fontId="1" fillId="0" borderId="57" xfId="0" applyFont="1" applyBorder="1"/>
    <xf numFmtId="0" fontId="1" fillId="0" borderId="57" xfId="0" applyFont="1" applyBorder="1" applyAlignment="1">
      <alignment horizontal="center"/>
    </xf>
    <xf numFmtId="0" fontId="63" fillId="0" borderId="57" xfId="0" applyFont="1" applyBorder="1" applyAlignment="1">
      <alignment horizontal="center"/>
    </xf>
    <xf numFmtId="164" fontId="1" fillId="0" borderId="16" xfId="0" applyNumberFormat="1" applyFont="1" applyBorder="1"/>
    <xf numFmtId="0" fontId="1" fillId="0" borderId="16" xfId="0" applyFont="1" applyBorder="1"/>
    <xf numFmtId="0" fontId="1" fillId="0" borderId="16" xfId="0" applyFont="1" applyBorder="1" applyAlignment="1">
      <alignment horizontal="center"/>
    </xf>
    <xf numFmtId="0" fontId="63" fillId="0" borderId="16" xfId="0" applyFont="1" applyBorder="1" applyAlignment="1">
      <alignment horizontal="center"/>
    </xf>
    <xf numFmtId="164" fontId="1" fillId="0" borderId="12" xfId="0" applyNumberFormat="1" applyFont="1" applyBorder="1"/>
    <xf numFmtId="0" fontId="1" fillId="0" borderId="12" xfId="0" applyFont="1" applyBorder="1"/>
    <xf numFmtId="0" fontId="63" fillId="0" borderId="12" xfId="0" applyFont="1" applyBorder="1" applyAlignment="1">
      <alignment horizontal="center"/>
    </xf>
    <xf numFmtId="0" fontId="1" fillId="0" borderId="60" xfId="0" applyFont="1" applyBorder="1"/>
    <xf numFmtId="0" fontId="1" fillId="0" borderId="60" xfId="0" applyFont="1" applyBorder="1" applyAlignment="1">
      <alignment horizontal="center"/>
    </xf>
    <xf numFmtId="0" fontId="63" fillId="0" borderId="60" xfId="0" applyFont="1" applyBorder="1" applyAlignment="1">
      <alignment horizontal="center"/>
    </xf>
    <xf numFmtId="0" fontId="1" fillId="24" borderId="60" xfId="0" applyFont="1" applyFill="1" applyBorder="1" applyProtection="1">
      <protection locked="0"/>
    </xf>
    <xf numFmtId="0" fontId="1" fillId="24" borderId="10" xfId="0" applyFont="1" applyFill="1" applyBorder="1" applyProtection="1">
      <protection locked="0"/>
    </xf>
    <xf numFmtId="0" fontId="1" fillId="24" borderId="56" xfId="0" applyFont="1" applyFill="1" applyBorder="1" applyProtection="1">
      <protection locked="0"/>
    </xf>
    <xf numFmtId="0" fontId="1" fillId="24" borderId="57" xfId="0" applyFont="1" applyFill="1" applyBorder="1" applyProtection="1">
      <protection locked="0"/>
    </xf>
    <xf numFmtId="164" fontId="1" fillId="0" borderId="63" xfId="0" applyNumberFormat="1" applyFont="1" applyBorder="1"/>
    <xf numFmtId="0" fontId="1" fillId="0" borderId="55" xfId="0" applyFont="1" applyBorder="1"/>
    <xf numFmtId="0" fontId="1" fillId="0" borderId="55" xfId="0" applyFont="1" applyBorder="1" applyAlignment="1">
      <alignment horizontal="center"/>
    </xf>
    <xf numFmtId="0" fontId="63" fillId="0" borderId="55" xfId="0" applyFont="1" applyBorder="1" applyAlignment="1">
      <alignment horizontal="center"/>
    </xf>
    <xf numFmtId="0" fontId="1" fillId="0" borderId="16" xfId="0" applyFont="1" applyBorder="1" applyProtection="1">
      <protection locked="0"/>
    </xf>
    <xf numFmtId="0" fontId="64" fillId="0" borderId="16" xfId="0" applyFont="1" applyBorder="1" applyProtection="1">
      <protection locked="0"/>
    </xf>
    <xf numFmtId="14" fontId="1" fillId="0" borderId="16" xfId="0" applyNumberFormat="1" applyFont="1" applyBorder="1" applyProtection="1">
      <protection locked="0"/>
    </xf>
    <xf numFmtId="0" fontId="1" fillId="0" borderId="12" xfId="0" applyFont="1" applyBorder="1" applyProtection="1">
      <protection locked="0"/>
    </xf>
    <xf numFmtId="169" fontId="1" fillId="0" borderId="16" xfId="0" applyNumberFormat="1" applyFont="1" applyBorder="1"/>
    <xf numFmtId="164" fontId="1" fillId="0" borderId="0" xfId="0" applyNumberFormat="1" applyFont="1"/>
    <xf numFmtId="169" fontId="1" fillId="0" borderId="0" xfId="0" applyNumberFormat="1" applyFont="1"/>
    <xf numFmtId="0" fontId="1" fillId="0" borderId="0" xfId="0" applyFont="1" applyAlignment="1">
      <alignment horizontal="center"/>
    </xf>
    <xf numFmtId="0" fontId="63" fillId="0" borderId="0" xfId="0" applyFont="1" applyAlignment="1">
      <alignment horizontal="center"/>
    </xf>
    <xf numFmtId="164" fontId="1" fillId="0" borderId="33" xfId="0" applyNumberFormat="1" applyFont="1" applyBorder="1"/>
    <xf numFmtId="169" fontId="1" fillId="0" borderId="33" xfId="0" applyNumberFormat="1" applyFont="1" applyBorder="1"/>
    <xf numFmtId="0" fontId="1" fillId="0" borderId="33" xfId="0" applyFont="1" applyBorder="1"/>
    <xf numFmtId="0" fontId="1" fillId="0" borderId="33" xfId="0" applyFont="1" applyBorder="1" applyAlignment="1">
      <alignment horizontal="center"/>
    </xf>
    <xf numFmtId="0" fontId="63" fillId="0" borderId="33" xfId="0" applyFont="1" applyBorder="1" applyAlignment="1">
      <alignment horizontal="center"/>
    </xf>
    <xf numFmtId="0" fontId="64" fillId="0" borderId="0" xfId="0" applyFont="1" applyProtection="1">
      <protection locked="0"/>
    </xf>
    <xf numFmtId="0" fontId="64" fillId="0" borderId="33" xfId="0" applyFont="1" applyBorder="1" applyProtection="1">
      <protection locked="0"/>
    </xf>
    <xf numFmtId="0" fontId="1" fillId="0" borderId="0" xfId="0" applyFont="1" applyAlignment="1" applyProtection="1">
      <alignment horizontal="center"/>
      <protection locked="0"/>
    </xf>
    <xf numFmtId="164" fontId="1" fillId="0" borderId="0" xfId="0" applyNumberFormat="1" applyFont="1" applyProtection="1">
      <protection locked="0"/>
    </xf>
    <xf numFmtId="0" fontId="1" fillId="0" borderId="0" xfId="42" applyFont="1"/>
    <xf numFmtId="0" fontId="1" fillId="0" borderId="0" xfId="42" applyFont="1" applyAlignment="1">
      <alignment vertical="top"/>
    </xf>
    <xf numFmtId="0" fontId="1" fillId="24" borderId="10" xfId="0" applyFont="1" applyFill="1" applyBorder="1" applyProtection="1">
      <protection hidden="1"/>
    </xf>
    <xf numFmtId="0" fontId="1" fillId="0" borderId="0" xfId="43" applyFont="1" applyProtection="1">
      <protection locked="0"/>
    </xf>
    <xf numFmtId="0" fontId="31" fillId="0" borderId="0" xfId="43" applyFont="1" applyProtection="1">
      <protection locked="0"/>
    </xf>
    <xf numFmtId="0" fontId="65" fillId="0" borderId="0" xfId="0" applyFont="1"/>
    <xf numFmtId="164" fontId="65" fillId="0" borderId="0" xfId="0" applyNumberFormat="1" applyFont="1"/>
    <xf numFmtId="0" fontId="66" fillId="0" borderId="10" xfId="0" applyFont="1" applyBorder="1" applyAlignment="1">
      <alignment horizontal="center"/>
    </xf>
    <xf numFmtId="0" fontId="1" fillId="0" borderId="17" xfId="0" applyFont="1" applyBorder="1"/>
    <xf numFmtId="0" fontId="5" fillId="0" borderId="0" xfId="42" applyFont="1" applyAlignment="1" applyProtection="1">
      <alignment vertical="center"/>
      <protection locked="0"/>
    </xf>
    <xf numFmtId="0" fontId="1" fillId="24" borderId="10" xfId="0" applyFont="1" applyFill="1" applyBorder="1" applyAlignment="1" applyProtection="1">
      <alignment vertical="center"/>
      <protection hidden="1"/>
    </xf>
    <xf numFmtId="164" fontId="5" fillId="20" borderId="10" xfId="42" applyNumberFormat="1" applyFont="1" applyFill="1" applyBorder="1" applyAlignment="1" applyProtection="1">
      <alignment horizontal="right"/>
      <protection locked="0"/>
    </xf>
    <xf numFmtId="164" fontId="5" fillId="21" borderId="10" xfId="42" applyNumberFormat="1" applyFont="1" applyFill="1" applyBorder="1" applyAlignment="1">
      <alignment horizontal="right"/>
    </xf>
    <xf numFmtId="0" fontId="5" fillId="19" borderId="0" xfId="40" applyFont="1" applyFill="1" applyAlignment="1" applyProtection="1">
      <alignment horizontal="left" vertical="center" wrapText="1"/>
      <protection locked="0"/>
    </xf>
    <xf numFmtId="0" fontId="5" fillId="0" borderId="0" xfId="0" applyFont="1" applyAlignment="1">
      <alignment horizontal="center" vertical="center"/>
    </xf>
    <xf numFmtId="167" fontId="8" fillId="0" borderId="12" xfId="0" applyNumberFormat="1" applyFont="1" applyBorder="1"/>
    <xf numFmtId="0" fontId="8" fillId="0" borderId="12" xfId="0" applyFont="1" applyBorder="1"/>
    <xf numFmtId="0" fontId="8" fillId="0" borderId="12" xfId="0" applyFont="1" applyBorder="1" applyAlignment="1">
      <alignment horizontal="center" vertical="center"/>
    </xf>
    <xf numFmtId="14" fontId="8" fillId="0" borderId="12" xfId="0" applyNumberFormat="1" applyFont="1" applyBorder="1"/>
    <xf numFmtId="0" fontId="36" fillId="23" borderId="10"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5" fillId="20" borderId="10" xfId="42" quotePrefix="1" applyFont="1" applyFill="1" applyBorder="1" applyAlignment="1" applyProtection="1">
      <alignment horizontal="center"/>
      <protection hidden="1"/>
    </xf>
    <xf numFmtId="0" fontId="1" fillId="0" borderId="0" xfId="42" applyFont="1" applyProtection="1">
      <protection hidden="1"/>
    </xf>
    <xf numFmtId="0" fontId="1" fillId="0" borderId="15" xfId="0" applyFont="1" applyBorder="1"/>
    <xf numFmtId="0" fontId="42" fillId="19" borderId="18" xfId="0" applyFont="1" applyFill="1" applyBorder="1" applyAlignment="1" applyProtection="1">
      <alignment horizontal="right" vertical="center"/>
      <protection hidden="1"/>
    </xf>
    <xf numFmtId="0" fontId="40" fillId="28" borderId="33" xfId="40" applyFont="1" applyFill="1" applyBorder="1" applyAlignment="1" applyProtection="1">
      <alignment vertical="center"/>
      <protection hidden="1"/>
    </xf>
    <xf numFmtId="0" fontId="40" fillId="28" borderId="29" xfId="40" applyFont="1" applyFill="1" applyBorder="1" applyAlignment="1" applyProtection="1">
      <alignment vertical="center"/>
      <protection hidden="1"/>
    </xf>
    <xf numFmtId="0" fontId="40" fillId="28" borderId="33" xfId="40" applyFont="1" applyFill="1" applyBorder="1" applyAlignment="1" applyProtection="1">
      <alignment horizontal="center" vertical="center"/>
      <protection hidden="1"/>
    </xf>
    <xf numFmtId="0" fontId="42" fillId="19" borderId="12" xfId="0" applyFont="1" applyFill="1" applyBorder="1" applyAlignment="1" applyProtection="1">
      <alignment horizontal="right" vertical="center"/>
      <protection hidden="1"/>
    </xf>
    <xf numFmtId="170" fontId="1" fillId="0" borderId="12" xfId="0" applyNumberFormat="1" applyFont="1" applyBorder="1"/>
    <xf numFmtId="0" fontId="7" fillId="19" borderId="15" xfId="42" applyFont="1" applyFill="1" applyBorder="1" applyAlignment="1" applyProtection="1">
      <alignment vertical="top"/>
      <protection hidden="1"/>
    </xf>
    <xf numFmtId="0" fontId="43" fillId="19" borderId="17" xfId="0" applyFont="1" applyFill="1" applyBorder="1" applyAlignment="1" applyProtection="1">
      <alignment horizontal="right" vertical="top" wrapText="1"/>
      <protection hidden="1"/>
    </xf>
    <xf numFmtId="164" fontId="1" fillId="20" borderId="10" xfId="42" applyNumberFormat="1" applyFont="1" applyFill="1" applyBorder="1" applyAlignment="1" applyProtection="1">
      <alignment horizontal="right"/>
      <protection locked="0"/>
    </xf>
    <xf numFmtId="0" fontId="1" fillId="0" borderId="12" xfId="0" applyFont="1" applyBorder="1" applyAlignment="1">
      <alignment horizontal="center"/>
    </xf>
    <xf numFmtId="0" fontId="5" fillId="28" borderId="32" xfId="0" applyFont="1" applyFill="1" applyBorder="1" applyAlignment="1">
      <alignment horizontal="left" vertical="center"/>
    </xf>
    <xf numFmtId="0" fontId="5" fillId="28" borderId="30" xfId="0" applyFont="1" applyFill="1" applyBorder="1" applyAlignment="1">
      <alignment vertical="center"/>
    </xf>
    <xf numFmtId="0" fontId="7" fillId="28" borderId="30" xfId="0" applyFont="1" applyFill="1" applyBorder="1" applyAlignment="1">
      <alignment horizontal="right" vertical="center"/>
    </xf>
    <xf numFmtId="0" fontId="5" fillId="28" borderId="31" xfId="0" applyFont="1" applyFill="1" applyBorder="1" applyAlignment="1">
      <alignment vertical="center"/>
    </xf>
    <xf numFmtId="0" fontId="5" fillId="19" borderId="18" xfId="0" applyFont="1" applyFill="1" applyBorder="1"/>
    <xf numFmtId="0" fontId="43" fillId="19" borderId="39" xfId="0" applyFont="1" applyFill="1" applyBorder="1" applyAlignment="1">
      <alignment vertical="center"/>
    </xf>
    <xf numFmtId="0" fontId="5" fillId="19" borderId="0" xfId="42" applyFont="1" applyFill="1" applyAlignment="1">
      <alignment vertical="top"/>
    </xf>
    <xf numFmtId="0" fontId="5" fillId="19" borderId="0" xfId="42" applyFont="1" applyFill="1"/>
    <xf numFmtId="0" fontId="5" fillId="19" borderId="19" xfId="42" applyFont="1" applyFill="1" applyBorder="1"/>
    <xf numFmtId="0" fontId="43" fillId="19" borderId="0" xfId="0" applyFont="1" applyFill="1" applyAlignment="1">
      <alignment vertical="top"/>
    </xf>
    <xf numFmtId="0" fontId="43" fillId="19" borderId="0" xfId="0" applyFont="1" applyFill="1" applyAlignment="1">
      <alignment horizontal="right" vertical="top" wrapText="1"/>
    </xf>
    <xf numFmtId="0" fontId="42" fillId="19" borderId="18" xfId="0" applyFont="1" applyFill="1" applyBorder="1" applyAlignment="1">
      <alignment horizontal="right" vertical="center"/>
    </xf>
    <xf numFmtId="0" fontId="42" fillId="19" borderId="0" xfId="0" applyFont="1" applyFill="1" applyAlignment="1">
      <alignment horizontal="left" vertical="center"/>
    </xf>
    <xf numFmtId="0" fontId="5" fillId="19" borderId="19" xfId="42" applyFont="1" applyFill="1" applyBorder="1" applyAlignment="1">
      <alignment vertical="top"/>
    </xf>
    <xf numFmtId="0" fontId="42" fillId="19" borderId="18" xfId="0" applyFont="1" applyFill="1" applyBorder="1" applyAlignment="1">
      <alignment horizontal="right" vertical="top"/>
    </xf>
    <xf numFmtId="0" fontId="40" fillId="19" borderId="0" xfId="42" quotePrefix="1" applyFont="1" applyFill="1" applyAlignment="1">
      <alignment horizontal="right"/>
    </xf>
    <xf numFmtId="0" fontId="5" fillId="19" borderId="14" xfId="0" applyFont="1" applyFill="1" applyBorder="1"/>
    <xf numFmtId="0" fontId="5" fillId="19" borderId="15" xfId="42" applyFont="1" applyFill="1" applyBorder="1" applyAlignment="1">
      <alignment horizontal="left" vertical="center"/>
    </xf>
    <xf numFmtId="0" fontId="5" fillId="19" borderId="18" xfId="0" applyFont="1" applyFill="1" applyBorder="1" applyAlignment="1">
      <alignment horizontal="left" vertical="center"/>
    </xf>
    <xf numFmtId="3" fontId="8" fillId="19" borderId="0" xfId="0" applyNumberFormat="1" applyFont="1" applyFill="1" applyAlignment="1">
      <alignment horizontal="left" vertical="top"/>
    </xf>
    <xf numFmtId="0" fontId="5" fillId="19" borderId="0" xfId="0" applyFont="1" applyFill="1" applyAlignment="1">
      <alignment vertical="center"/>
    </xf>
    <xf numFmtId="0" fontId="5" fillId="20" borderId="10" xfId="42" quotePrefix="1" applyFont="1" applyFill="1" applyBorder="1" applyAlignment="1">
      <alignment horizontal="center" vertical="center"/>
    </xf>
    <xf numFmtId="0" fontId="5" fillId="19" borderId="19" xfId="42" applyFont="1" applyFill="1" applyBorder="1" applyAlignment="1">
      <alignment horizontal="left" vertical="center"/>
    </xf>
    <xf numFmtId="3" fontId="5" fillId="19" borderId="0" xfId="0" applyNumberFormat="1" applyFont="1" applyFill="1" applyAlignment="1">
      <alignment horizontal="left" vertical="center" wrapText="1"/>
    </xf>
    <xf numFmtId="3" fontId="5" fillId="19" borderId="16" xfId="0" applyNumberFormat="1" applyFont="1" applyFill="1" applyBorder="1" applyAlignment="1">
      <alignment horizontal="left" vertical="center" wrapText="1"/>
    </xf>
    <xf numFmtId="0" fontId="1" fillId="24" borderId="10" xfId="0" applyFont="1" applyFill="1" applyBorder="1"/>
    <xf numFmtId="0" fontId="2" fillId="0" borderId="0" xfId="0" applyFont="1" applyAlignment="1">
      <alignment vertical="top"/>
    </xf>
    <xf numFmtId="0" fontId="1" fillId="24" borderId="56" xfId="0" applyFont="1" applyFill="1" applyBorder="1"/>
    <xf numFmtId="0" fontId="1" fillId="24" borderId="57" xfId="0" applyFont="1" applyFill="1" applyBorder="1"/>
    <xf numFmtId="0" fontId="1" fillId="24" borderId="55" xfId="0" applyFont="1" applyFill="1" applyBorder="1"/>
    <xf numFmtId="0" fontId="5" fillId="19" borderId="0" xfId="0" applyFont="1" applyFill="1"/>
    <xf numFmtId="0" fontId="5" fillId="19" borderId="0" xfId="0" applyFont="1" applyFill="1" applyAlignment="1">
      <alignment horizontal="left"/>
    </xf>
    <xf numFmtId="0" fontId="61" fillId="19" borderId="0" xfId="0" applyFont="1" applyFill="1" applyAlignment="1">
      <alignment horizontal="center" vertical="center"/>
    </xf>
    <xf numFmtId="0" fontId="5" fillId="19" borderId="20" xfId="0" applyFont="1" applyFill="1" applyBorder="1" applyAlignment="1">
      <alignment vertical="center"/>
    </xf>
    <xf numFmtId="0" fontId="5" fillId="19" borderId="21" xfId="0" applyFont="1" applyFill="1" applyBorder="1" applyAlignment="1">
      <alignment vertical="center"/>
    </xf>
    <xf numFmtId="0" fontId="5" fillId="19" borderId="22" xfId="42" applyFont="1" applyFill="1" applyBorder="1"/>
    <xf numFmtId="0" fontId="42" fillId="19" borderId="19" xfId="0" applyFont="1" applyFill="1" applyBorder="1" applyAlignment="1" applyProtection="1">
      <alignment horizontal="left" vertical="top" wrapText="1"/>
      <protection hidden="1"/>
    </xf>
    <xf numFmtId="0" fontId="3" fillId="19" borderId="17" xfId="34" applyFill="1" applyBorder="1" applyAlignment="1" applyProtection="1">
      <alignment horizontal="right" vertical="center"/>
      <protection locked="0"/>
    </xf>
    <xf numFmtId="0" fontId="5" fillId="19" borderId="16" xfId="44" applyFont="1" applyFill="1" applyBorder="1" applyAlignment="1" applyProtection="1">
      <alignment horizontal="left" vertical="center"/>
      <protection locked="0"/>
    </xf>
    <xf numFmtId="0" fontId="5" fillId="19" borderId="24" xfId="44" applyFont="1" applyFill="1" applyBorder="1" applyAlignment="1">
      <alignment horizontal="right" vertical="center"/>
    </xf>
    <xf numFmtId="0" fontId="1" fillId="30" borderId="11" xfId="42" applyFont="1" applyFill="1" applyBorder="1" applyProtection="1">
      <protection hidden="1"/>
    </xf>
    <xf numFmtId="0" fontId="1" fillId="30" borderId="12" xfId="42" applyFont="1" applyFill="1" applyBorder="1" applyProtection="1">
      <protection hidden="1"/>
    </xf>
    <xf numFmtId="0" fontId="1" fillId="30" borderId="13" xfId="42" applyFont="1" applyFill="1" applyBorder="1" applyProtection="1">
      <protection hidden="1"/>
    </xf>
    <xf numFmtId="0" fontId="1" fillId="30" borderId="0" xfId="42" applyFont="1" applyFill="1" applyProtection="1">
      <protection hidden="1"/>
    </xf>
    <xf numFmtId="0" fontId="1" fillId="30" borderId="15" xfId="42" applyFont="1" applyFill="1" applyBorder="1" applyProtection="1">
      <protection hidden="1"/>
    </xf>
    <xf numFmtId="0" fontId="1" fillId="30" borderId="16" xfId="42" applyFont="1" applyFill="1" applyBorder="1" applyProtection="1">
      <protection hidden="1"/>
    </xf>
    <xf numFmtId="0" fontId="1" fillId="30" borderId="24" xfId="42" applyFont="1" applyFill="1" applyBorder="1" applyProtection="1">
      <protection hidden="1"/>
    </xf>
    <xf numFmtId="0" fontId="1" fillId="30" borderId="14" xfId="42" applyFont="1" applyFill="1" applyBorder="1" applyProtection="1">
      <protection hidden="1"/>
    </xf>
    <xf numFmtId="0" fontId="1" fillId="30" borderId="17" xfId="42" applyFont="1" applyFill="1" applyBorder="1" applyProtection="1">
      <protection hidden="1"/>
    </xf>
    <xf numFmtId="168" fontId="1" fillId="24" borderId="41" xfId="0" applyNumberFormat="1" applyFont="1" applyFill="1" applyBorder="1" applyProtection="1">
      <protection locked="0"/>
    </xf>
    <xf numFmtId="168" fontId="1" fillId="24" borderId="43" xfId="0" applyNumberFormat="1" applyFont="1" applyFill="1" applyBorder="1" applyProtection="1">
      <protection locked="0"/>
    </xf>
    <xf numFmtId="168" fontId="1" fillId="24" borderId="45" xfId="0" applyNumberFormat="1" applyFont="1" applyFill="1" applyBorder="1" applyProtection="1">
      <protection locked="0"/>
    </xf>
    <xf numFmtId="168" fontId="1" fillId="0" borderId="16" xfId="0" applyNumberFormat="1" applyFont="1" applyBorder="1" applyProtection="1">
      <protection locked="0"/>
    </xf>
    <xf numFmtId="168" fontId="1" fillId="24" borderId="10" xfId="0" applyNumberFormat="1" applyFont="1" applyFill="1" applyBorder="1" applyProtection="1">
      <protection locked="0"/>
    </xf>
    <xf numFmtId="168" fontId="1" fillId="0" borderId="12" xfId="0" applyNumberFormat="1" applyFont="1" applyBorder="1" applyProtection="1">
      <protection locked="0"/>
    </xf>
    <xf numFmtId="168" fontId="1" fillId="24" borderId="58" xfId="0" applyNumberFormat="1" applyFont="1" applyFill="1" applyBorder="1" applyProtection="1">
      <protection locked="0"/>
    </xf>
    <xf numFmtId="168" fontId="1" fillId="24" borderId="61" xfId="0" applyNumberFormat="1" applyFont="1" applyFill="1" applyBorder="1" applyProtection="1">
      <protection locked="0"/>
    </xf>
    <xf numFmtId="168" fontId="1" fillId="24" borderId="10" xfId="0" applyNumberFormat="1" applyFont="1" applyFill="1" applyBorder="1"/>
    <xf numFmtId="168" fontId="2" fillId="0" borderId="0" xfId="0" applyNumberFormat="1" applyFont="1"/>
    <xf numFmtId="168" fontId="2" fillId="0" borderId="0" xfId="0" applyNumberFormat="1" applyFont="1" applyAlignment="1">
      <alignment vertical="top"/>
    </xf>
    <xf numFmtId="168" fontId="1" fillId="24" borderId="41" xfId="0" applyNumberFormat="1" applyFont="1" applyFill="1" applyBorder="1"/>
    <xf numFmtId="168" fontId="1" fillId="24" borderId="45" xfId="0" applyNumberFormat="1" applyFont="1" applyFill="1" applyBorder="1"/>
    <xf numFmtId="168" fontId="1" fillId="24" borderId="54" xfId="0" applyNumberFormat="1" applyFont="1" applyFill="1" applyBorder="1"/>
    <xf numFmtId="168" fontId="1" fillId="0" borderId="16" xfId="0" applyNumberFormat="1" applyFont="1" applyBorder="1"/>
    <xf numFmtId="168" fontId="1" fillId="24" borderId="10" xfId="0" applyNumberFormat="1" applyFont="1" applyFill="1" applyBorder="1" applyAlignment="1" applyProtection="1">
      <alignment vertical="center"/>
      <protection hidden="1"/>
    </xf>
    <xf numFmtId="168" fontId="1" fillId="24" borderId="10" xfId="0" applyNumberFormat="1" applyFont="1" applyFill="1" applyBorder="1" applyProtection="1">
      <protection hidden="1"/>
    </xf>
    <xf numFmtId="168" fontId="0" fillId="0" borderId="0" xfId="0" applyNumberFormat="1" applyProtection="1">
      <protection hidden="1"/>
    </xf>
    <xf numFmtId="168" fontId="0" fillId="0" borderId="15" xfId="0" applyNumberFormat="1" applyBorder="1" applyProtection="1">
      <protection locked="0"/>
    </xf>
    <xf numFmtId="168" fontId="1" fillId="0" borderId="0" xfId="0" applyNumberFormat="1" applyFont="1" applyProtection="1">
      <protection locked="0"/>
    </xf>
    <xf numFmtId="168" fontId="1" fillId="0" borderId="33" xfId="0" applyNumberFormat="1" applyFont="1" applyBorder="1" applyProtection="1">
      <protection locked="0"/>
    </xf>
    <xf numFmtId="0" fontId="8" fillId="36" borderId="11" xfId="0" applyFont="1" applyFill="1" applyBorder="1"/>
    <xf numFmtId="0" fontId="0" fillId="36" borderId="13" xfId="0" applyFill="1" applyBorder="1"/>
    <xf numFmtId="0" fontId="1" fillId="36" borderId="14" xfId="0" applyFont="1" applyFill="1" applyBorder="1" applyAlignment="1">
      <alignment horizontal="center" vertical="center"/>
    </xf>
    <xf numFmtId="0" fontId="1" fillId="36" borderId="15" xfId="0" applyFont="1" applyFill="1" applyBorder="1"/>
    <xf numFmtId="0" fontId="1" fillId="36" borderId="17" xfId="0" applyFont="1" applyFill="1" applyBorder="1" applyAlignment="1">
      <alignment horizontal="center" vertical="center"/>
    </xf>
    <xf numFmtId="0" fontId="1" fillId="36" borderId="24" xfId="0" applyFont="1" applyFill="1" applyBorder="1"/>
    <xf numFmtId="0" fontId="1" fillId="24" borderId="56" xfId="0" applyFont="1" applyFill="1" applyBorder="1" applyAlignment="1" applyProtection="1">
      <alignment horizontal="left" vertical="top" wrapText="1"/>
      <protection locked="0"/>
    </xf>
    <xf numFmtId="0" fontId="1" fillId="24" borderId="10" xfId="0" applyFont="1" applyFill="1" applyBorder="1" applyAlignment="1" applyProtection="1">
      <alignment horizontal="left" vertical="top" wrapText="1"/>
      <protection locked="0"/>
    </xf>
    <xf numFmtId="0" fontId="1" fillId="24" borderId="57" xfId="0" applyFont="1" applyFill="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24" borderId="60"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1" fillId="24" borderId="55"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3" xfId="0" applyFont="1" applyBorder="1" applyAlignment="1" applyProtection="1">
      <alignment horizontal="left" vertical="top" wrapText="1"/>
      <protection locked="0"/>
    </xf>
    <xf numFmtId="164" fontId="1" fillId="0" borderId="0" xfId="0" applyNumberFormat="1" applyFont="1" applyAlignment="1" applyProtection="1">
      <alignment horizontal="left" vertical="top" wrapText="1"/>
      <protection locked="0"/>
    </xf>
    <xf numFmtId="0" fontId="33" fillId="35" borderId="11" xfId="40" applyFont="1" applyFill="1" applyBorder="1" applyProtection="1">
      <protection locked="0"/>
    </xf>
    <xf numFmtId="0" fontId="33" fillId="35" borderId="12" xfId="40" applyFont="1" applyFill="1" applyBorder="1" applyProtection="1">
      <protection locked="0"/>
    </xf>
    <xf numFmtId="0" fontId="33" fillId="35" borderId="13" xfId="40" applyFont="1" applyFill="1" applyBorder="1" applyProtection="1">
      <protection locked="0"/>
    </xf>
    <xf numFmtId="0" fontId="33" fillId="35" borderId="14" xfId="40" applyFont="1" applyFill="1" applyBorder="1" applyProtection="1">
      <protection locked="0"/>
    </xf>
    <xf numFmtId="0" fontId="33" fillId="35" borderId="0" xfId="40" applyFont="1" applyFill="1" applyProtection="1">
      <protection locked="0"/>
    </xf>
    <xf numFmtId="0" fontId="33" fillId="35" borderId="15" xfId="40" applyFont="1" applyFill="1" applyBorder="1" applyProtection="1">
      <protection locked="0"/>
    </xf>
    <xf numFmtId="0" fontId="33" fillId="35" borderId="17" xfId="40" applyFont="1" applyFill="1" applyBorder="1" applyProtection="1">
      <protection locked="0"/>
    </xf>
    <xf numFmtId="0" fontId="33" fillId="35" borderId="16" xfId="40" applyFont="1" applyFill="1" applyBorder="1" applyProtection="1">
      <protection locked="0"/>
    </xf>
    <xf numFmtId="0" fontId="33" fillId="35" borderId="24" xfId="40" applyFont="1" applyFill="1" applyBorder="1" applyProtection="1">
      <protection locked="0"/>
    </xf>
    <xf numFmtId="0" fontId="1" fillId="0" borderId="0" xfId="40" applyFont="1" applyAlignment="1">
      <alignment horizontal="left" vertical="top"/>
    </xf>
    <xf numFmtId="3" fontId="2" fillId="0" borderId="11" xfId="0" applyNumberFormat="1" applyFont="1" applyBorder="1" applyAlignment="1">
      <alignment horizontal="right"/>
    </xf>
    <xf numFmtId="3" fontId="2" fillId="0" borderId="17" xfId="0" applyNumberFormat="1" applyFont="1" applyBorder="1" applyAlignment="1">
      <alignment horizontal="right"/>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6" xfId="0" applyBorder="1"/>
    <xf numFmtId="0" fontId="0" fillId="0" borderId="24" xfId="0" applyBorder="1"/>
    <xf numFmtId="0" fontId="0" fillId="0" borderId="67" xfId="0" applyBorder="1"/>
    <xf numFmtId="0" fontId="0" fillId="0" borderId="68" xfId="0" applyBorder="1"/>
    <xf numFmtId="0" fontId="1" fillId="0" borderId="0" xfId="42" applyFont="1" applyAlignment="1">
      <alignment horizontal="center"/>
    </xf>
    <xf numFmtId="0" fontId="0" fillId="0" borderId="69" xfId="0" applyBorder="1" applyProtection="1">
      <protection locked="0"/>
    </xf>
    <xf numFmtId="3" fontId="5" fillId="20" borderId="70" xfId="42" applyNumberFormat="1" applyFont="1" applyFill="1" applyBorder="1" applyProtection="1">
      <protection locked="0"/>
    </xf>
    <xf numFmtId="3" fontId="5" fillId="20" borderId="13" xfId="42" applyNumberFormat="1" applyFont="1" applyFill="1" applyBorder="1" applyProtection="1">
      <protection locked="0"/>
    </xf>
    <xf numFmtId="3" fontId="5" fillId="21" borderId="44" xfId="0" applyNumberFormat="1" applyFont="1" applyFill="1" applyBorder="1" applyAlignment="1">
      <alignment wrapText="1"/>
    </xf>
    <xf numFmtId="3" fontId="5" fillId="21" borderId="45" xfId="0" applyNumberFormat="1" applyFont="1" applyFill="1" applyBorder="1" applyAlignment="1">
      <alignment wrapText="1"/>
    </xf>
    <xf numFmtId="3" fontId="5" fillId="20" borderId="66" xfId="42" applyNumberFormat="1" applyFont="1" applyFill="1" applyBorder="1" applyProtection="1">
      <protection locked="0"/>
    </xf>
    <xf numFmtId="165" fontId="5" fillId="19" borderId="0" xfId="0" applyNumberFormat="1" applyFont="1" applyFill="1" applyAlignment="1">
      <alignment horizontal="left"/>
    </xf>
    <xf numFmtId="3" fontId="5" fillId="19" borderId="0" xfId="0" applyNumberFormat="1" applyFont="1" applyFill="1" applyAlignment="1">
      <alignment horizontal="left"/>
    </xf>
    <xf numFmtId="164" fontId="1" fillId="38" borderId="10" xfId="0" applyNumberFormat="1" applyFont="1" applyFill="1" applyBorder="1"/>
    <xf numFmtId="0" fontId="1" fillId="26" borderId="81" xfId="0" applyFont="1" applyFill="1" applyBorder="1"/>
    <xf numFmtId="0" fontId="1" fillId="26" borderId="81" xfId="0" applyFont="1" applyFill="1" applyBorder="1" applyAlignment="1">
      <alignment horizontal="left"/>
    </xf>
    <xf numFmtId="0" fontId="1" fillId="26" borderId="71" xfId="0" applyFont="1" applyFill="1" applyBorder="1"/>
    <xf numFmtId="0" fontId="1" fillId="26" borderId="72" xfId="0" applyFont="1" applyFill="1" applyBorder="1"/>
    <xf numFmtId="0" fontId="1" fillId="26" borderId="73" xfId="0" applyFont="1" applyFill="1" applyBorder="1"/>
    <xf numFmtId="164" fontId="1" fillId="26" borderId="71" xfId="0" applyNumberFormat="1" applyFont="1" applyFill="1" applyBorder="1"/>
    <xf numFmtId="164" fontId="1" fillId="26" borderId="74" xfId="0" applyNumberFormat="1" applyFont="1" applyFill="1" applyBorder="1"/>
    <xf numFmtId="164" fontId="1" fillId="26" borderId="75" xfId="0" applyNumberFormat="1" applyFont="1" applyFill="1" applyBorder="1"/>
    <xf numFmtId="164" fontId="1" fillId="26" borderId="76" xfId="0" applyNumberFormat="1" applyFont="1" applyFill="1" applyBorder="1"/>
    <xf numFmtId="164" fontId="1" fillId="26" borderId="77" xfId="0" applyNumberFormat="1" applyFont="1" applyFill="1" applyBorder="1"/>
    <xf numFmtId="0" fontId="1" fillId="26" borderId="78" xfId="0" applyFont="1" applyFill="1" applyBorder="1"/>
    <xf numFmtId="164" fontId="1" fillId="26" borderId="78" xfId="0" applyNumberFormat="1" applyFont="1" applyFill="1" applyBorder="1"/>
    <xf numFmtId="164" fontId="1" fillId="26" borderId="79" xfId="0" applyNumberFormat="1" applyFont="1" applyFill="1" applyBorder="1"/>
    <xf numFmtId="164" fontId="1" fillId="26" borderId="80" xfId="0" applyNumberFormat="1" applyFont="1" applyFill="1" applyBorder="1"/>
    <xf numFmtId="0" fontId="8" fillId="26" borderId="71" xfId="0" applyFont="1" applyFill="1" applyBorder="1"/>
    <xf numFmtId="0" fontId="8" fillId="26" borderId="74" xfId="0" applyFont="1" applyFill="1" applyBorder="1"/>
    <xf numFmtId="0" fontId="8" fillId="26" borderId="75" xfId="0" applyFont="1" applyFill="1" applyBorder="1"/>
    <xf numFmtId="0" fontId="8" fillId="26" borderId="76" xfId="0" applyFont="1" applyFill="1" applyBorder="1"/>
    <xf numFmtId="0" fontId="1" fillId="0" borderId="0" xfId="0" quotePrefix="1" applyFont="1" applyAlignment="1">
      <alignment horizontal="center"/>
    </xf>
    <xf numFmtId="0" fontId="3" fillId="19" borderId="16" xfId="34" applyFill="1" applyBorder="1" applyAlignment="1" applyProtection="1">
      <alignment horizontal="left" vertical="center"/>
      <protection locked="0"/>
    </xf>
    <xf numFmtId="0" fontId="60" fillId="0" borderId="12" xfId="0" applyFont="1" applyBorder="1" applyAlignment="1">
      <alignment horizontal="right"/>
    </xf>
    <xf numFmtId="0" fontId="60" fillId="0" borderId="13" xfId="0" applyFont="1" applyBorder="1" applyAlignment="1">
      <alignment horizontal="right"/>
    </xf>
    <xf numFmtId="0" fontId="60" fillId="0" borderId="16" xfId="0" applyFont="1" applyBorder="1" applyAlignment="1">
      <alignment horizontal="right"/>
    </xf>
    <xf numFmtId="0" fontId="60" fillId="0" borderId="24" xfId="0" applyFont="1" applyBorder="1" applyAlignment="1">
      <alignment horizontal="right"/>
    </xf>
    <xf numFmtId="0" fontId="60" fillId="0" borderId="11" xfId="0" applyFont="1" applyBorder="1" applyAlignment="1">
      <alignment horizontal="left"/>
    </xf>
    <xf numFmtId="0" fontId="60" fillId="0" borderId="17" xfId="0" applyFont="1" applyBorder="1" applyAlignment="1">
      <alignment horizontal="left"/>
    </xf>
    <xf numFmtId="164" fontId="2" fillId="0" borderId="28" xfId="42" applyNumberFormat="1" applyBorder="1"/>
    <xf numFmtId="164" fontId="5" fillId="0" borderId="36" xfId="42" applyNumberFormat="1" applyFont="1" applyBorder="1"/>
    <xf numFmtId="164" fontId="5" fillId="0" borderId="37" xfId="42" applyNumberFormat="1" applyFont="1" applyBorder="1"/>
    <xf numFmtId="164" fontId="5" fillId="0" borderId="38" xfId="42" applyNumberFormat="1" applyFont="1" applyBorder="1"/>
    <xf numFmtId="0" fontId="5" fillId="0" borderId="16" xfId="42" applyFont="1" applyBorder="1"/>
    <xf numFmtId="164" fontId="1" fillId="35" borderId="10" xfId="0" applyNumberFormat="1" applyFont="1" applyFill="1" applyBorder="1"/>
    <xf numFmtId="169" fontId="1" fillId="35" borderId="10" xfId="0" applyNumberFormat="1" applyFont="1" applyFill="1" applyBorder="1"/>
    <xf numFmtId="0" fontId="1" fillId="35" borderId="0" xfId="0" applyFont="1" applyFill="1" applyAlignment="1">
      <alignment horizontal="center"/>
    </xf>
    <xf numFmtId="0" fontId="1" fillId="0" borderId="10" xfId="0" applyFont="1" applyBorder="1" applyAlignment="1">
      <alignment horizontal="center" wrapText="1"/>
    </xf>
    <xf numFmtId="0" fontId="5" fillId="19" borderId="14" xfId="42" applyFont="1" applyFill="1" applyBorder="1" applyAlignment="1">
      <alignment vertical="top"/>
    </xf>
    <xf numFmtId="0" fontId="5" fillId="19" borderId="15" xfId="42" applyFont="1" applyFill="1" applyBorder="1" applyAlignment="1">
      <alignment vertical="top"/>
    </xf>
    <xf numFmtId="0" fontId="1" fillId="19" borderId="17" xfId="0" applyFont="1" applyFill="1" applyBorder="1" applyAlignment="1">
      <alignment horizontal="left"/>
    </xf>
    <xf numFmtId="0" fontId="43" fillId="19" borderId="16" xfId="0" applyFont="1" applyFill="1" applyBorder="1" applyAlignment="1">
      <alignment horizontal="right" vertical="top" wrapText="1"/>
    </xf>
    <xf numFmtId="0" fontId="3" fillId="19" borderId="24" xfId="34" applyFill="1" applyBorder="1" applyAlignment="1" applyProtection="1">
      <alignment horizontal="left" vertical="center"/>
      <protection locked="0"/>
    </xf>
    <xf numFmtId="0" fontId="3" fillId="19" borderId="16" xfId="34" applyFill="1" applyBorder="1" applyAlignment="1" applyProtection="1">
      <alignment horizontal="center" vertical="center"/>
      <protection locked="0"/>
    </xf>
    <xf numFmtId="164" fontId="1" fillId="35" borderId="40" xfId="0" applyNumberFormat="1" applyFont="1" applyFill="1" applyBorder="1"/>
    <xf numFmtId="164" fontId="1" fillId="35" borderId="56" xfId="0" applyNumberFormat="1" applyFont="1" applyFill="1" applyBorder="1"/>
    <xf numFmtId="169" fontId="1" fillId="35" borderId="56" xfId="0" applyNumberFormat="1" applyFont="1" applyFill="1" applyBorder="1"/>
    <xf numFmtId="164" fontId="1" fillId="35" borderId="42" xfId="0" applyNumberFormat="1" applyFont="1" applyFill="1" applyBorder="1"/>
    <xf numFmtId="164" fontId="1" fillId="35" borderId="44" xfId="0" applyNumberFormat="1" applyFont="1" applyFill="1" applyBorder="1"/>
    <xf numFmtId="164" fontId="1" fillId="35" borderId="57" xfId="0" applyNumberFormat="1" applyFont="1" applyFill="1" applyBorder="1"/>
    <xf numFmtId="169" fontId="1" fillId="35" borderId="57" xfId="0" applyNumberFormat="1" applyFont="1" applyFill="1" applyBorder="1"/>
    <xf numFmtId="164" fontId="1" fillId="35" borderId="59" xfId="0" applyNumberFormat="1" applyFont="1" applyFill="1" applyBorder="1"/>
    <xf numFmtId="164" fontId="1" fillId="35" borderId="60" xfId="0" applyNumberFormat="1" applyFont="1" applyFill="1" applyBorder="1"/>
    <xf numFmtId="169" fontId="1" fillId="35" borderId="60" xfId="0" applyNumberFormat="1" applyFont="1" applyFill="1" applyBorder="1"/>
    <xf numFmtId="164" fontId="1" fillId="35" borderId="45" xfId="0" applyNumberFormat="1" applyFont="1" applyFill="1" applyBorder="1"/>
    <xf numFmtId="164" fontId="1" fillId="35" borderId="53" xfId="0" applyNumberFormat="1" applyFont="1" applyFill="1" applyBorder="1"/>
    <xf numFmtId="164" fontId="1" fillId="35" borderId="55" xfId="0" applyNumberFormat="1" applyFont="1" applyFill="1" applyBorder="1"/>
    <xf numFmtId="169" fontId="1" fillId="35" borderId="55" xfId="0" applyNumberFormat="1" applyFont="1" applyFill="1" applyBorder="1"/>
    <xf numFmtId="3" fontId="1" fillId="0" borderId="0" xfId="42" applyNumberFormat="1" applyFont="1" applyProtection="1">
      <protection hidden="1"/>
    </xf>
    <xf numFmtId="0" fontId="1" fillId="0" borderId="0" xfId="42" applyFont="1" applyAlignment="1" applyProtection="1">
      <alignment vertical="center"/>
      <protection locked="0"/>
    </xf>
    <xf numFmtId="3" fontId="1" fillId="0" borderId="0" xfId="42" applyNumberFormat="1" applyFont="1" applyAlignment="1" applyProtection="1">
      <alignment vertical="center"/>
      <protection hidden="1"/>
    </xf>
    <xf numFmtId="0" fontId="1" fillId="0" borderId="0" xfId="42" applyFont="1" applyAlignment="1">
      <alignment vertical="center"/>
    </xf>
    <xf numFmtId="0" fontId="5" fillId="30" borderId="15" xfId="42" applyFont="1" applyFill="1" applyBorder="1" applyProtection="1">
      <protection hidden="1"/>
    </xf>
    <xf numFmtId="0" fontId="5" fillId="30" borderId="16" xfId="42" applyFont="1" applyFill="1" applyBorder="1" applyProtection="1">
      <protection hidden="1"/>
    </xf>
    <xf numFmtId="0" fontId="5" fillId="30" borderId="24" xfId="42" applyFont="1" applyFill="1" applyBorder="1" applyProtection="1">
      <protection hidden="1"/>
    </xf>
    <xf numFmtId="0" fontId="5" fillId="30" borderId="17" xfId="42" applyFont="1" applyFill="1" applyBorder="1" applyAlignment="1" applyProtection="1">
      <alignment horizontal="right"/>
      <protection hidden="1"/>
    </xf>
    <xf numFmtId="0" fontId="36" fillId="23" borderId="27" xfId="0" applyFont="1" applyFill="1" applyBorder="1" applyAlignment="1">
      <alignment horizontal="center" vertical="center"/>
    </xf>
    <xf numFmtId="0" fontId="6" fillId="39" borderId="14" xfId="40" applyFont="1" applyFill="1" applyBorder="1" applyProtection="1">
      <protection locked="0"/>
    </xf>
    <xf numFmtId="0" fontId="5" fillId="39" borderId="15" xfId="40" applyFont="1" applyFill="1" applyBorder="1" applyProtection="1">
      <protection locked="0"/>
    </xf>
    <xf numFmtId="0" fontId="33" fillId="39" borderId="0" xfId="40" applyFont="1" applyFill="1" applyAlignment="1" applyProtection="1">
      <alignment horizontal="left" vertical="center" wrapText="1"/>
      <protection locked="0" hidden="1"/>
    </xf>
    <xf numFmtId="0" fontId="6" fillId="39" borderId="0" xfId="40" applyFont="1" applyFill="1" applyProtection="1">
      <protection locked="0"/>
    </xf>
    <xf numFmtId="0" fontId="7" fillId="39" borderId="0" xfId="40" applyFont="1" applyFill="1" applyAlignment="1" applyProtection="1">
      <alignment horizontal="center" vertical="center" wrapText="1"/>
      <protection locked="0"/>
    </xf>
    <xf numFmtId="0" fontId="5" fillId="37" borderId="0" xfId="42" applyFont="1" applyFill="1"/>
    <xf numFmtId="3" fontId="49" fillId="37" borderId="23" xfId="0" applyNumberFormat="1" applyFont="1" applyFill="1" applyBorder="1" applyAlignment="1">
      <alignment horizontal="center"/>
    </xf>
    <xf numFmtId="0" fontId="49" fillId="37" borderId="10" xfId="42" applyFont="1" applyFill="1" applyBorder="1" applyAlignment="1">
      <alignment horizontal="center"/>
    </xf>
    <xf numFmtId="0" fontId="34" fillId="0" borderId="10" xfId="0" applyFont="1" applyBorder="1" applyAlignment="1">
      <alignment horizontal="center"/>
    </xf>
    <xf numFmtId="3" fontId="2" fillId="0" borderId="0" xfId="0" applyNumberFormat="1" applyFont="1" applyAlignment="1">
      <alignment horizontal="right"/>
    </xf>
    <xf numFmtId="0" fontId="4" fillId="37" borderId="10" xfId="42" applyFont="1" applyFill="1" applyBorder="1"/>
    <xf numFmtId="0" fontId="33" fillId="35" borderId="0" xfId="0" applyFont="1" applyFill="1"/>
    <xf numFmtId="0" fontId="47" fillId="35" borderId="24" xfId="0" applyFont="1" applyFill="1" applyBorder="1"/>
    <xf numFmtId="0" fontId="49" fillId="35" borderId="27" xfId="0" applyFont="1" applyFill="1" applyBorder="1" applyAlignment="1">
      <alignment horizontal="center"/>
    </xf>
    <xf numFmtId="0" fontId="67" fillId="35" borderId="27" xfId="0" applyFont="1" applyFill="1" applyBorder="1" applyAlignment="1">
      <alignment horizontal="center"/>
    </xf>
    <xf numFmtId="171" fontId="66" fillId="0" borderId="13" xfId="0" applyNumberFormat="1" applyFont="1" applyBorder="1" applyAlignment="1">
      <alignment horizontal="center"/>
    </xf>
    <xf numFmtId="171" fontId="66" fillId="0" borderId="24" xfId="0" applyNumberFormat="1" applyFont="1" applyBorder="1" applyAlignment="1">
      <alignment horizontal="center"/>
    </xf>
    <xf numFmtId="0" fontId="67" fillId="0" borderId="17" xfId="0" applyFont="1" applyBorder="1"/>
    <xf numFmtId="0" fontId="67" fillId="0" borderId="24" xfId="0" applyFont="1" applyBorder="1"/>
    <xf numFmtId="0" fontId="68" fillId="0" borderId="11" xfId="42" applyFont="1" applyBorder="1" applyAlignment="1">
      <alignment horizontal="center"/>
    </xf>
    <xf numFmtId="0" fontId="68" fillId="0" borderId="12" xfId="42" applyFont="1" applyBorder="1" applyAlignment="1">
      <alignment horizontal="center"/>
    </xf>
    <xf numFmtId="0" fontId="68" fillId="0" borderId="13" xfId="42" applyFont="1" applyBorder="1" applyAlignment="1">
      <alignment horizontal="center"/>
    </xf>
    <xf numFmtId="0" fontId="68" fillId="0" borderId="0" xfId="42" applyFont="1" applyAlignment="1">
      <alignment horizontal="center"/>
    </xf>
    <xf numFmtId="0" fontId="49" fillId="35" borderId="10" xfId="0" applyFont="1" applyFill="1" applyBorder="1" applyAlignment="1">
      <alignment horizontal="center"/>
    </xf>
    <xf numFmtId="0" fontId="8" fillId="0" borderId="0" xfId="0" applyFont="1" applyAlignment="1">
      <alignment horizontal="left" vertical="top"/>
    </xf>
    <xf numFmtId="49" fontId="5" fillId="0" borderId="0" xfId="0" applyNumberFormat="1" applyFont="1" applyAlignment="1">
      <alignment vertical="top" wrapText="1"/>
    </xf>
    <xf numFmtId="0" fontId="1" fillId="0" borderId="0" xfId="0" applyFont="1" applyAlignment="1">
      <alignment vertical="top" wrapText="1"/>
    </xf>
    <xf numFmtId="0" fontId="5" fillId="0" borderId="0" xfId="0" applyFont="1" applyAlignment="1">
      <alignment horizontal="right" vertical="top"/>
    </xf>
    <xf numFmtId="0" fontId="1" fillId="0" borderId="11" xfId="0" applyFont="1" applyBorder="1"/>
    <xf numFmtId="3" fontId="49" fillId="37" borderId="10" xfId="0" applyNumberFormat="1" applyFont="1" applyFill="1" applyBorder="1" applyAlignment="1">
      <alignment horizontal="center"/>
    </xf>
    <xf numFmtId="3" fontId="49" fillId="35" borderId="10" xfId="0" applyNumberFormat="1" applyFont="1" applyFill="1" applyBorder="1" applyAlignment="1">
      <alignment horizontal="center"/>
    </xf>
    <xf numFmtId="0" fontId="4" fillId="22" borderId="10" xfId="42" applyFont="1" applyFill="1" applyBorder="1"/>
    <xf numFmtId="0" fontId="1" fillId="37" borderId="11" xfId="0" applyFont="1" applyFill="1" applyBorder="1"/>
    <xf numFmtId="0" fontId="1" fillId="37" borderId="13" xfId="0" applyFont="1" applyFill="1" applyBorder="1"/>
    <xf numFmtId="0" fontId="1" fillId="37" borderId="14" xfId="0" applyFont="1" applyFill="1" applyBorder="1"/>
    <xf numFmtId="0" fontId="1" fillId="37" borderId="15" xfId="0" applyFont="1" applyFill="1" applyBorder="1"/>
    <xf numFmtId="0" fontId="1" fillId="37" borderId="25" xfId="0" applyFont="1" applyFill="1" applyBorder="1"/>
    <xf numFmtId="0" fontId="1" fillId="37" borderId="23" xfId="0" applyFont="1" applyFill="1" applyBorder="1"/>
    <xf numFmtId="0" fontId="2" fillId="37" borderId="0" xfId="0" applyFont="1" applyFill="1"/>
    <xf numFmtId="0" fontId="0" fillId="37" borderId="0" xfId="0" applyFill="1"/>
    <xf numFmtId="0" fontId="69" fillId="0" borderId="71" xfId="0" pivotButton="1" applyFont="1" applyBorder="1"/>
    <xf numFmtId="0" fontId="69" fillId="0" borderId="72" xfId="0" applyFont="1" applyBorder="1"/>
    <xf numFmtId="0" fontId="69" fillId="0" borderId="73" xfId="0" applyFont="1" applyBorder="1"/>
    <xf numFmtId="0" fontId="69" fillId="0" borderId="78" xfId="0" applyFont="1" applyBorder="1"/>
    <xf numFmtId="0" fontId="69" fillId="25" borderId="71" xfId="0" applyFont="1" applyFill="1" applyBorder="1"/>
    <xf numFmtId="0" fontId="70" fillId="25" borderId="71" xfId="0" applyFont="1" applyFill="1" applyBorder="1"/>
    <xf numFmtId="0" fontId="70" fillId="25" borderId="76" xfId="0" applyFont="1" applyFill="1" applyBorder="1"/>
    <xf numFmtId="0" fontId="70" fillId="25" borderId="71" xfId="0" applyFont="1" applyFill="1" applyBorder="1" applyAlignment="1">
      <alignment horizontal="center"/>
    </xf>
    <xf numFmtId="0" fontId="70" fillId="25" borderId="74" xfId="0" applyFont="1" applyFill="1" applyBorder="1" applyAlignment="1">
      <alignment horizontal="center"/>
    </xf>
    <xf numFmtId="0" fontId="70" fillId="25" borderId="75" xfId="0" applyFont="1" applyFill="1" applyBorder="1" applyAlignment="1">
      <alignment horizontal="center"/>
    </xf>
    <xf numFmtId="164" fontId="69" fillId="25" borderId="71" xfId="0" applyNumberFormat="1" applyFont="1" applyFill="1" applyBorder="1" applyAlignment="1">
      <alignment horizontal="right"/>
    </xf>
    <xf numFmtId="164" fontId="69" fillId="25" borderId="74" xfId="0" applyNumberFormat="1" applyFont="1" applyFill="1" applyBorder="1" applyAlignment="1">
      <alignment horizontal="right"/>
    </xf>
    <xf numFmtId="164" fontId="69" fillId="25" borderId="75" xfId="0" applyNumberFormat="1" applyFont="1" applyFill="1" applyBorder="1" applyAlignment="1">
      <alignment horizontal="right"/>
    </xf>
    <xf numFmtId="164" fontId="69" fillId="25" borderId="76" xfId="0" applyNumberFormat="1" applyFont="1" applyFill="1" applyBorder="1" applyAlignment="1">
      <alignment horizontal="right"/>
    </xf>
    <xf numFmtId="164" fontId="69" fillId="25" borderId="0" xfId="0" applyNumberFormat="1" applyFont="1" applyFill="1" applyAlignment="1">
      <alignment horizontal="right"/>
    </xf>
    <xf numFmtId="164" fontId="69" fillId="25" borderId="77" xfId="0" applyNumberFormat="1" applyFont="1" applyFill="1" applyBorder="1" applyAlignment="1">
      <alignment horizontal="right"/>
    </xf>
    <xf numFmtId="164" fontId="69" fillId="25" borderId="78" xfId="0" applyNumberFormat="1" applyFont="1" applyFill="1" applyBorder="1" applyAlignment="1">
      <alignment horizontal="right"/>
    </xf>
    <xf numFmtId="164" fontId="69" fillId="25" borderId="79" xfId="0" applyNumberFormat="1" applyFont="1" applyFill="1" applyBorder="1" applyAlignment="1">
      <alignment horizontal="right"/>
    </xf>
    <xf numFmtId="164" fontId="69" fillId="25" borderId="80" xfId="0" applyNumberFormat="1" applyFont="1" applyFill="1" applyBorder="1" applyAlignment="1">
      <alignment horizontal="right"/>
    </xf>
    <xf numFmtId="0" fontId="7" fillId="40" borderId="30" xfId="0" applyFont="1" applyFill="1" applyBorder="1" applyAlignment="1">
      <alignment horizontal="left" vertical="center"/>
    </xf>
    <xf numFmtId="0" fontId="8" fillId="40" borderId="30" xfId="0" applyFont="1" applyFill="1" applyBorder="1" applyAlignment="1">
      <alignment horizontal="left" vertical="center"/>
    </xf>
    <xf numFmtId="0" fontId="7" fillId="40" borderId="33" xfId="0" applyFont="1" applyFill="1" applyBorder="1" applyAlignment="1" applyProtection="1">
      <alignment horizontal="left" vertical="center"/>
      <protection hidden="1"/>
    </xf>
    <xf numFmtId="0" fontId="5" fillId="40" borderId="33" xfId="0" applyFont="1" applyFill="1" applyBorder="1" applyAlignment="1" applyProtection="1">
      <alignment vertical="center"/>
      <protection hidden="1"/>
    </xf>
    <xf numFmtId="0" fontId="7" fillId="19" borderId="0" xfId="0" applyFont="1" applyFill="1" applyAlignment="1" applyProtection="1">
      <alignment horizontal="center" vertical="top"/>
      <protection hidden="1"/>
    </xf>
    <xf numFmtId="0" fontId="7" fillId="28" borderId="33" xfId="0" applyFont="1" applyFill="1" applyBorder="1" applyAlignment="1" applyProtection="1">
      <alignment horizontal="left" vertical="center"/>
      <protection hidden="1"/>
    </xf>
    <xf numFmtId="0" fontId="7" fillId="28" borderId="27" xfId="0" applyFont="1" applyFill="1" applyBorder="1" applyAlignment="1" applyProtection="1">
      <alignment horizontal="left" vertical="center"/>
      <protection hidden="1"/>
    </xf>
    <xf numFmtId="0" fontId="7" fillId="28" borderId="33" xfId="44" applyFont="1" applyFill="1" applyBorder="1" applyAlignment="1">
      <alignment horizontal="right" vertical="center"/>
    </xf>
    <xf numFmtId="0" fontId="7" fillId="28" borderId="33" xfId="44" applyFont="1" applyFill="1" applyBorder="1" applyAlignment="1">
      <alignment vertical="center"/>
    </xf>
    <xf numFmtId="0" fontId="2" fillId="0" borderId="10" xfId="0" applyFont="1" applyBorder="1" applyAlignment="1">
      <alignment horizontal="center"/>
    </xf>
    <xf numFmtId="0" fontId="4" fillId="24" borderId="25" xfId="42" applyFont="1" applyFill="1" applyBorder="1"/>
    <xf numFmtId="0" fontId="4" fillId="24" borderId="26" xfId="42" applyFont="1" applyFill="1" applyBorder="1"/>
    <xf numFmtId="0" fontId="4" fillId="24" borderId="23" xfId="42" applyFont="1" applyFill="1" applyBorder="1"/>
    <xf numFmtId="0" fontId="66" fillId="0" borderId="0" xfId="0" applyFont="1"/>
    <xf numFmtId="0" fontId="33" fillId="19" borderId="0" xfId="40" applyFont="1" applyFill="1" applyAlignment="1" applyProtection="1">
      <alignment horizontal="right" vertical="top"/>
      <protection hidden="1"/>
    </xf>
    <xf numFmtId="0" fontId="5" fillId="19" borderId="14" xfId="0" applyFont="1" applyFill="1" applyBorder="1" applyAlignment="1">
      <alignment vertical="top"/>
    </xf>
    <xf numFmtId="0" fontId="5" fillId="19" borderId="15" xfId="42" applyFont="1" applyFill="1" applyBorder="1" applyAlignment="1">
      <alignment horizontal="left" vertical="top"/>
    </xf>
    <xf numFmtId="0" fontId="0" fillId="0" borderId="0" xfId="0" applyAlignment="1">
      <alignment vertical="top"/>
    </xf>
    <xf numFmtId="0" fontId="5" fillId="0" borderId="0" xfId="42" applyFont="1" applyAlignment="1" applyProtection="1">
      <alignment horizontal="left" vertical="top"/>
      <protection locked="0"/>
    </xf>
    <xf numFmtId="0" fontId="44" fillId="0" borderId="0" xfId="42" applyFont="1" applyProtection="1">
      <protection locked="0"/>
    </xf>
    <xf numFmtId="0" fontId="45" fillId="0" borderId="0" xfId="40" applyFont="1" applyAlignment="1">
      <alignment vertical="top"/>
    </xf>
    <xf numFmtId="0" fontId="5" fillId="41" borderId="0" xfId="40" applyFont="1" applyFill="1"/>
    <xf numFmtId="0" fontId="1" fillId="0" borderId="10" xfId="0" applyFont="1" applyBorder="1" applyAlignment="1">
      <alignment horizontal="left"/>
    </xf>
    <xf numFmtId="0" fontId="5" fillId="34" borderId="0" xfId="42" applyFont="1" applyFill="1" applyProtection="1">
      <protection locked="0"/>
    </xf>
    <xf numFmtId="0" fontId="5" fillId="30" borderId="0" xfId="42" applyFont="1" applyFill="1" applyProtection="1">
      <protection hidden="1"/>
    </xf>
    <xf numFmtId="0" fontId="8" fillId="34" borderId="84" xfId="42" applyFont="1" applyFill="1" applyBorder="1" applyAlignment="1" applyProtection="1">
      <alignment vertical="center"/>
      <protection locked="0"/>
    </xf>
    <xf numFmtId="0" fontId="5" fillId="34" borderId="85" xfId="42" applyFont="1" applyFill="1" applyBorder="1" applyProtection="1">
      <protection locked="0"/>
    </xf>
    <xf numFmtId="0" fontId="1" fillId="30" borderId="85" xfId="42" applyFont="1" applyFill="1" applyBorder="1" applyProtection="1">
      <protection hidden="1"/>
    </xf>
    <xf numFmtId="0" fontId="1" fillId="30" borderId="86" xfId="42" applyFont="1" applyFill="1" applyBorder="1" applyProtection="1">
      <protection hidden="1"/>
    </xf>
    <xf numFmtId="0" fontId="5" fillId="34" borderId="87" xfId="42" applyFont="1" applyFill="1" applyBorder="1" applyProtection="1">
      <protection locked="0"/>
    </xf>
    <xf numFmtId="0" fontId="5" fillId="34" borderId="82" xfId="42" applyFont="1" applyFill="1" applyBorder="1" applyAlignment="1" applyProtection="1">
      <alignment vertical="center"/>
      <protection locked="0"/>
    </xf>
    <xf numFmtId="0" fontId="5" fillId="34" borderId="88" xfId="42" applyFont="1" applyFill="1" applyBorder="1" applyProtection="1">
      <protection locked="0"/>
    </xf>
    <xf numFmtId="0" fontId="5" fillId="34" borderId="89" xfId="42" applyFont="1" applyFill="1" applyBorder="1" applyAlignment="1" applyProtection="1">
      <alignment vertical="center"/>
      <protection locked="0"/>
    </xf>
    <xf numFmtId="0" fontId="5" fillId="34" borderId="90" xfId="42" applyFont="1" applyFill="1" applyBorder="1" applyProtection="1">
      <protection locked="0"/>
    </xf>
    <xf numFmtId="0" fontId="5" fillId="30" borderId="90" xfId="42" applyFont="1" applyFill="1" applyBorder="1" applyProtection="1">
      <protection hidden="1"/>
    </xf>
    <xf numFmtId="0" fontId="5" fillId="30" borderId="91" xfId="42" applyFont="1" applyFill="1" applyBorder="1" applyProtection="1">
      <protection hidden="1"/>
    </xf>
    <xf numFmtId="0" fontId="5" fillId="34" borderId="92" xfId="42" applyFont="1" applyFill="1" applyBorder="1" applyProtection="1">
      <protection locked="0"/>
    </xf>
    <xf numFmtId="0" fontId="2" fillId="0" borderId="12" xfId="42" applyBorder="1" applyAlignment="1" applyProtection="1">
      <alignment vertical="top"/>
      <protection locked="0"/>
    </xf>
    <xf numFmtId="0" fontId="37" fillId="0" borderId="64" xfId="42" applyFont="1" applyBorder="1" applyAlignment="1">
      <alignment horizontal="center" vertical="center" wrapText="1"/>
    </xf>
    <xf numFmtId="3" fontId="2" fillId="0" borderId="0" xfId="0" applyNumberFormat="1" applyFont="1" applyAlignment="1">
      <alignment horizontal="center"/>
    </xf>
    <xf numFmtId="164" fontId="5" fillId="20" borderId="23" xfId="42" applyNumberFormat="1" applyFont="1" applyFill="1" applyBorder="1" applyAlignment="1" applyProtection="1">
      <alignment horizontal="right"/>
      <protection locked="0"/>
    </xf>
    <xf numFmtId="164" fontId="5" fillId="19" borderId="0" xfId="0" applyNumberFormat="1" applyFont="1" applyFill="1" applyAlignment="1">
      <alignment horizontal="right" vertical="center"/>
    </xf>
    <xf numFmtId="3" fontId="5" fillId="20" borderId="44" xfId="42" applyNumberFormat="1" applyFont="1" applyFill="1" applyBorder="1" applyProtection="1">
      <protection locked="0"/>
    </xf>
    <xf numFmtId="164" fontId="5" fillId="20" borderId="57" xfId="42" applyNumberFormat="1" applyFont="1" applyFill="1" applyBorder="1" applyAlignment="1" applyProtection="1">
      <alignment horizontal="right"/>
      <protection locked="0"/>
    </xf>
    <xf numFmtId="0" fontId="5" fillId="19" borderId="13" xfId="42" applyFont="1" applyFill="1" applyBorder="1"/>
    <xf numFmtId="0" fontId="1" fillId="19" borderId="94" xfId="42" applyFont="1" applyFill="1" applyBorder="1" applyProtection="1">
      <protection hidden="1"/>
    </xf>
    <xf numFmtId="0" fontId="42" fillId="19" borderId="0" xfId="0" applyFont="1" applyFill="1" applyAlignment="1" applyProtection="1">
      <alignment horizontal="left" vertical="center"/>
      <protection hidden="1"/>
    </xf>
    <xf numFmtId="0" fontId="1" fillId="19" borderId="0" xfId="42" applyFont="1" applyFill="1" applyProtection="1">
      <protection hidden="1"/>
    </xf>
    <xf numFmtId="0" fontId="5" fillId="19" borderId="15" xfId="42" applyFont="1" applyFill="1" applyBorder="1"/>
    <xf numFmtId="0" fontId="42" fillId="19" borderId="0" xfId="0" applyFont="1" applyFill="1" applyAlignment="1" applyProtection="1">
      <alignment horizontal="right" vertical="center"/>
      <protection hidden="1"/>
    </xf>
    <xf numFmtId="0" fontId="7" fillId="19" borderId="94" xfId="42" applyFont="1" applyFill="1" applyBorder="1" applyAlignment="1" applyProtection="1">
      <alignment vertical="top"/>
      <protection hidden="1"/>
    </xf>
    <xf numFmtId="0" fontId="7" fillId="19" borderId="0" xfId="42" applyFont="1" applyFill="1" applyAlignment="1" applyProtection="1">
      <alignment vertical="top"/>
      <protection hidden="1"/>
    </xf>
    <xf numFmtId="0" fontId="5" fillId="19" borderId="0" xfId="42" applyFont="1" applyFill="1" applyProtection="1">
      <protection hidden="1"/>
    </xf>
    <xf numFmtId="0" fontId="31" fillId="19" borderId="94" xfId="42" applyFont="1" applyFill="1" applyBorder="1" applyProtection="1">
      <protection hidden="1"/>
    </xf>
    <xf numFmtId="3" fontId="35" fillId="19" borderId="0" xfId="0" applyNumberFormat="1" applyFont="1" applyFill="1" applyAlignment="1" applyProtection="1">
      <alignment horizontal="left" vertical="center"/>
      <protection hidden="1"/>
    </xf>
    <xf numFmtId="0" fontId="40" fillId="19" borderId="0" xfId="42" applyFont="1" applyFill="1" applyAlignment="1" applyProtection="1">
      <alignment horizontal="right"/>
      <protection hidden="1"/>
    </xf>
    <xf numFmtId="0" fontId="8" fillId="19" borderId="0" xfId="42" applyFont="1" applyFill="1" applyAlignment="1" applyProtection="1">
      <alignment horizontal="left"/>
      <protection hidden="1"/>
    </xf>
    <xf numFmtId="3" fontId="5" fillId="19" borderId="0" xfId="0" applyNumberFormat="1" applyFont="1" applyFill="1" applyAlignment="1" applyProtection="1">
      <alignment horizontal="left" vertical="center"/>
      <protection hidden="1"/>
    </xf>
    <xf numFmtId="0" fontId="1" fillId="19" borderId="0" xfId="42" applyFont="1" applyFill="1"/>
    <xf numFmtId="0" fontId="31" fillId="19" borderId="94" xfId="42" applyFont="1" applyFill="1" applyBorder="1" applyAlignment="1" applyProtection="1">
      <alignment vertical="center"/>
      <protection hidden="1"/>
    </xf>
    <xf numFmtId="165" fontId="5" fillId="19" borderId="0" xfId="0" applyNumberFormat="1" applyFont="1" applyFill="1" applyAlignment="1" applyProtection="1">
      <alignment horizontal="left" vertical="center"/>
      <protection hidden="1"/>
    </xf>
    <xf numFmtId="3" fontId="5" fillId="19" borderId="0" xfId="0" applyNumberFormat="1" applyFont="1" applyFill="1" applyAlignment="1" applyProtection="1">
      <alignment horizontal="left" vertical="center" wrapText="1"/>
      <protection hidden="1"/>
    </xf>
    <xf numFmtId="3" fontId="5" fillId="19" borderId="0" xfId="0" applyNumberFormat="1" applyFont="1" applyFill="1" applyAlignment="1" applyProtection="1">
      <alignment horizontal="right" vertical="center" wrapText="1"/>
      <protection hidden="1"/>
    </xf>
    <xf numFmtId="3" fontId="5" fillId="19" borderId="0" xfId="0" applyNumberFormat="1" applyFont="1" applyFill="1" applyAlignment="1" applyProtection="1">
      <alignment horizontal="right" vertical="center"/>
      <protection hidden="1"/>
    </xf>
    <xf numFmtId="3" fontId="5" fillId="19" borderId="0" xfId="0" applyNumberFormat="1" applyFont="1" applyFill="1" applyAlignment="1">
      <alignment horizontal="right" vertical="center"/>
    </xf>
    <xf numFmtId="164" fontId="9" fillId="19" borderId="0" xfId="0" applyNumberFormat="1" applyFont="1" applyFill="1" applyAlignment="1">
      <alignment horizontal="right" vertical="center"/>
    </xf>
    <xf numFmtId="0" fontId="31" fillId="19" borderId="17" xfId="42" applyFont="1" applyFill="1" applyBorder="1" applyProtection="1">
      <protection hidden="1"/>
    </xf>
    <xf numFmtId="3" fontId="5" fillId="19" borderId="16" xfId="0" applyNumberFormat="1" applyFont="1" applyFill="1" applyBorder="1" applyAlignment="1" applyProtection="1">
      <alignment horizontal="left" vertical="center"/>
      <protection hidden="1"/>
    </xf>
    <xf numFmtId="3" fontId="5" fillId="19" borderId="16" xfId="0" applyNumberFormat="1" applyFont="1" applyFill="1" applyBorder="1" applyAlignment="1">
      <alignment horizontal="left" vertical="center"/>
    </xf>
    <xf numFmtId="0" fontId="5" fillId="19" borderId="24" xfId="42" applyFont="1" applyFill="1" applyBorder="1"/>
    <xf numFmtId="0" fontId="33" fillId="0" borderId="10" xfId="0" applyFont="1" applyBorder="1" applyAlignment="1">
      <alignment horizontal="center" wrapText="1"/>
    </xf>
    <xf numFmtId="0" fontId="33" fillId="0" borderId="10" xfId="0" applyFont="1" applyBorder="1" applyAlignment="1">
      <alignment horizontal="center"/>
    </xf>
    <xf numFmtId="0" fontId="33" fillId="0" borderId="29" xfId="0" applyFont="1" applyBorder="1" applyAlignment="1">
      <alignment horizontal="center"/>
    </xf>
    <xf numFmtId="0" fontId="1" fillId="0" borderId="27" xfId="0" applyFont="1" applyBorder="1" applyAlignment="1">
      <alignment horizontal="center"/>
    </xf>
    <xf numFmtId="0" fontId="1" fillId="0" borderId="95" xfId="0" applyFont="1" applyBorder="1" applyAlignment="1">
      <alignment horizontal="center" wrapText="1"/>
    </xf>
    <xf numFmtId="0" fontId="61" fillId="19" borderId="0" xfId="0" applyFont="1" applyFill="1" applyAlignment="1">
      <alignment horizontal="left" vertical="center"/>
    </xf>
    <xf numFmtId="3" fontId="5" fillId="20" borderId="24" xfId="42" applyNumberFormat="1" applyFont="1" applyFill="1" applyBorder="1" applyProtection="1">
      <protection locked="0"/>
    </xf>
    <xf numFmtId="3" fontId="5" fillId="19" borderId="0" xfId="0" applyNumberFormat="1" applyFont="1" applyFill="1" applyAlignment="1" applyProtection="1">
      <alignment horizontal="left"/>
      <protection hidden="1"/>
    </xf>
    <xf numFmtId="165" fontId="5" fillId="19" borderId="0" xfId="0" applyNumberFormat="1" applyFont="1" applyFill="1" applyAlignment="1" applyProtection="1">
      <alignment horizontal="left"/>
      <protection hidden="1"/>
    </xf>
    <xf numFmtId="3" fontId="8" fillId="19" borderId="0" xfId="0" applyNumberFormat="1" applyFont="1" applyFill="1" applyAlignment="1" applyProtection="1">
      <alignment vertical="center"/>
      <protection hidden="1"/>
    </xf>
    <xf numFmtId="3" fontId="1" fillId="0" borderId="10" xfId="0" applyNumberFormat="1" applyFont="1" applyBorder="1" applyAlignment="1">
      <alignment horizontal="center"/>
    </xf>
    <xf numFmtId="3" fontId="1" fillId="0" borderId="29" xfId="0" applyNumberFormat="1" applyFont="1" applyBorder="1" applyAlignment="1">
      <alignment horizontal="center"/>
    </xf>
    <xf numFmtId="1" fontId="1" fillId="0" borderId="10" xfId="42" applyNumberFormat="1" applyFont="1" applyBorder="1" applyAlignment="1" applyProtection="1">
      <alignment horizontal="center" vertical="center" wrapText="1"/>
      <protection hidden="1"/>
    </xf>
    <xf numFmtId="0" fontId="8" fillId="39" borderId="0" xfId="42" applyFont="1" applyFill="1" applyAlignment="1" applyProtection="1">
      <alignment horizontal="center"/>
      <protection hidden="1"/>
    </xf>
    <xf numFmtId="3" fontId="1" fillId="0" borderId="10" xfId="0" applyNumberFormat="1" applyFont="1" applyBorder="1" applyAlignment="1">
      <alignment horizontal="right"/>
    </xf>
    <xf numFmtId="0" fontId="1" fillId="0" borderId="10" xfId="0" applyFont="1" applyBorder="1" applyAlignment="1">
      <alignment horizontal="right"/>
    </xf>
    <xf numFmtId="3" fontId="1" fillId="0" borderId="26" xfId="0" applyNumberFormat="1" applyFont="1" applyBorder="1" applyAlignment="1">
      <alignment horizontal="right"/>
    </xf>
    <xf numFmtId="3" fontId="1" fillId="0" borderId="23" xfId="0" applyNumberFormat="1" applyFont="1" applyBorder="1" applyAlignment="1">
      <alignment horizontal="right"/>
    </xf>
    <xf numFmtId="166" fontId="40" fillId="28" borderId="33" xfId="40" applyNumberFormat="1" applyFont="1" applyFill="1" applyBorder="1" applyAlignment="1" applyProtection="1">
      <alignment horizontal="center" vertical="center" wrapText="1"/>
      <protection hidden="1"/>
    </xf>
    <xf numFmtId="166" fontId="44" fillId="28" borderId="27" xfId="40" applyNumberFormat="1" applyFont="1" applyFill="1" applyBorder="1" applyAlignment="1" applyProtection="1">
      <alignment horizontal="center" vertical="center" wrapText="1"/>
      <protection hidden="1"/>
    </xf>
    <xf numFmtId="0" fontId="62" fillId="0" borderId="11" xfId="40" applyFont="1" applyBorder="1" applyAlignment="1" applyProtection="1">
      <alignment horizontal="left" vertical="top" wrapText="1"/>
      <protection locked="0"/>
    </xf>
    <xf numFmtId="0" fontId="62" fillId="0" borderId="12" xfId="40" applyFont="1" applyBorder="1" applyAlignment="1" applyProtection="1">
      <alignment horizontal="left" vertical="top" wrapText="1"/>
      <protection locked="0"/>
    </xf>
    <xf numFmtId="0" fontId="62" fillId="0" borderId="13" xfId="40" applyFont="1" applyBorder="1" applyAlignment="1" applyProtection="1">
      <alignment horizontal="left" vertical="top" wrapText="1"/>
      <protection locked="0"/>
    </xf>
    <xf numFmtId="0" fontId="62" fillId="0" borderId="17" xfId="40" applyFont="1" applyBorder="1" applyAlignment="1" applyProtection="1">
      <alignment horizontal="left" vertical="top" wrapText="1"/>
      <protection locked="0"/>
    </xf>
    <xf numFmtId="0" fontId="62" fillId="0" borderId="16" xfId="40" applyFont="1" applyBorder="1" applyAlignment="1" applyProtection="1">
      <alignment horizontal="left" vertical="top" wrapText="1"/>
      <protection locked="0"/>
    </xf>
    <xf numFmtId="0" fontId="62" fillId="0" borderId="24" xfId="40" applyFont="1" applyBorder="1" applyAlignment="1" applyProtection="1">
      <alignment horizontal="left" vertical="top" wrapText="1"/>
      <protection locked="0"/>
    </xf>
    <xf numFmtId="0" fontId="33" fillId="19" borderId="0" xfId="40" applyFont="1" applyFill="1" applyAlignment="1" applyProtection="1">
      <alignment horizontal="left" vertical="center" wrapText="1"/>
      <protection hidden="1"/>
    </xf>
    <xf numFmtId="0" fontId="33" fillId="0" borderId="0" xfId="40" applyFont="1" applyAlignment="1" applyProtection="1">
      <alignment horizontal="left" vertical="center" wrapText="1"/>
      <protection hidden="1"/>
    </xf>
    <xf numFmtId="0" fontId="7" fillId="39" borderId="0" xfId="40" applyFont="1" applyFill="1" applyAlignment="1" applyProtection="1">
      <alignment horizontal="center" vertical="center" wrapText="1"/>
      <protection locked="0" hidden="1"/>
    </xf>
    <xf numFmtId="0" fontId="2" fillId="39" borderId="0" xfId="40" applyFill="1" applyAlignment="1" applyProtection="1">
      <alignment wrapText="1"/>
      <protection locked="0" hidden="1"/>
    </xf>
    <xf numFmtId="0" fontId="33" fillId="39" borderId="0" xfId="40" applyFont="1" applyFill="1" applyAlignment="1" applyProtection="1">
      <alignment horizontal="center" vertical="center" wrapText="1"/>
      <protection hidden="1"/>
    </xf>
    <xf numFmtId="0" fontId="7" fillId="28" borderId="29" xfId="40" applyFont="1" applyFill="1" applyBorder="1" applyAlignment="1" applyProtection="1">
      <alignment horizontal="center" vertical="center" wrapText="1"/>
      <protection hidden="1"/>
    </xf>
    <xf numFmtId="0" fontId="7" fillId="28" borderId="33" xfId="40" applyFont="1" applyFill="1" applyBorder="1" applyAlignment="1" applyProtection="1">
      <alignment horizontal="center" vertical="center" wrapText="1"/>
      <protection hidden="1"/>
    </xf>
    <xf numFmtId="0" fontId="7" fillId="28" borderId="27" xfId="40" applyFont="1" applyFill="1" applyBorder="1" applyAlignment="1" applyProtection="1">
      <alignment horizontal="center" vertical="center" wrapText="1"/>
      <protection hidden="1"/>
    </xf>
    <xf numFmtId="0" fontId="33" fillId="19" borderId="0" xfId="40" applyFont="1" applyFill="1" applyAlignment="1" applyProtection="1">
      <alignment horizontal="left" vertical="top" wrapText="1"/>
      <protection hidden="1"/>
    </xf>
    <xf numFmtId="0" fontId="33" fillId="0" borderId="0" xfId="40" applyFont="1" applyAlignment="1" applyProtection="1">
      <alignment horizontal="left" vertical="top" wrapText="1"/>
      <protection hidden="1"/>
    </xf>
    <xf numFmtId="0" fontId="33" fillId="35" borderId="11" xfId="40" applyFont="1" applyFill="1" applyBorder="1" applyAlignment="1" applyProtection="1">
      <alignment horizontal="left" vertical="top" wrapText="1"/>
      <protection locked="0"/>
    </xf>
    <xf numFmtId="0" fontId="33" fillId="35" borderId="12" xfId="40" applyFont="1" applyFill="1" applyBorder="1" applyAlignment="1" applyProtection="1">
      <alignment horizontal="left" vertical="top" wrapText="1"/>
      <protection locked="0"/>
    </xf>
    <xf numFmtId="0" fontId="33" fillId="35" borderId="13" xfId="40" applyFont="1" applyFill="1" applyBorder="1" applyAlignment="1" applyProtection="1">
      <alignment horizontal="left" vertical="top" wrapText="1"/>
      <protection locked="0"/>
    </xf>
    <xf numFmtId="0" fontId="33" fillId="35" borderId="17" xfId="40" applyFont="1" applyFill="1" applyBorder="1" applyAlignment="1" applyProtection="1">
      <alignment horizontal="left" vertical="top" wrapText="1"/>
      <protection locked="0"/>
    </xf>
    <xf numFmtId="0" fontId="33" fillId="35" borderId="16" xfId="40" applyFont="1" applyFill="1" applyBorder="1" applyAlignment="1" applyProtection="1">
      <alignment horizontal="left" vertical="top" wrapText="1"/>
      <protection locked="0"/>
    </xf>
    <xf numFmtId="0" fontId="33" fillId="35" borderId="24" xfId="40" applyFont="1" applyFill="1" applyBorder="1" applyAlignment="1" applyProtection="1">
      <alignment horizontal="left" vertical="top" wrapText="1"/>
      <protection locked="0"/>
    </xf>
    <xf numFmtId="0" fontId="33" fillId="0" borderId="11" xfId="40" applyFont="1" applyBorder="1" applyAlignment="1" applyProtection="1">
      <alignment horizontal="left" vertical="top" wrapText="1"/>
      <protection locked="0"/>
    </xf>
    <xf numFmtId="0" fontId="33" fillId="0" borderId="12" xfId="40" applyFont="1" applyBorder="1" applyAlignment="1" applyProtection="1">
      <alignment horizontal="left" vertical="top" wrapText="1"/>
      <protection locked="0"/>
    </xf>
    <xf numFmtId="0" fontId="33" fillId="0" borderId="13" xfId="40" applyFont="1" applyBorder="1" applyAlignment="1" applyProtection="1">
      <alignment horizontal="left" vertical="top" wrapText="1"/>
      <protection locked="0"/>
    </xf>
    <xf numFmtId="0" fontId="33" fillId="0" borderId="17" xfId="40" applyFont="1" applyBorder="1" applyAlignment="1" applyProtection="1">
      <alignment horizontal="left" vertical="top" wrapText="1"/>
      <protection locked="0"/>
    </xf>
    <xf numFmtId="0" fontId="33" fillId="0" borderId="16" xfId="40" applyFont="1" applyBorder="1" applyAlignment="1" applyProtection="1">
      <alignment horizontal="left" vertical="top" wrapText="1"/>
      <protection locked="0"/>
    </xf>
    <xf numFmtId="0" fontId="33" fillId="0" borderId="24" xfId="40" applyFont="1" applyBorder="1" applyAlignment="1" applyProtection="1">
      <alignment horizontal="left" vertical="top" wrapText="1"/>
      <protection locked="0"/>
    </xf>
    <xf numFmtId="0" fontId="60" fillId="19" borderId="0" xfId="0" applyFont="1" applyFill="1" applyAlignment="1">
      <alignment horizontal="left" vertical="top" wrapText="1"/>
    </xf>
    <xf numFmtId="0" fontId="60" fillId="19" borderId="21" xfId="0" applyFont="1" applyFill="1" applyBorder="1" applyAlignment="1">
      <alignment horizontal="left" vertical="top" wrapText="1"/>
    </xf>
    <xf numFmtId="0" fontId="57" fillId="0" borderId="46" xfId="42" applyFont="1" applyBorder="1" applyAlignment="1">
      <alignment horizontal="center" vertical="center" wrapText="1"/>
    </xf>
    <xf numFmtId="0" fontId="57" fillId="0" borderId="47" xfId="42" applyFont="1" applyBorder="1" applyAlignment="1">
      <alignment horizontal="center" vertical="center" wrapText="1"/>
    </xf>
    <xf numFmtId="0" fontId="57" fillId="0" borderId="48" xfId="42" applyFont="1" applyBorder="1" applyAlignment="1">
      <alignment horizontal="center" vertical="center" wrapText="1"/>
    </xf>
    <xf numFmtId="0" fontId="71" fillId="0" borderId="49" xfId="42" applyFont="1" applyBorder="1" applyAlignment="1">
      <alignment horizontal="center" vertical="center" wrapText="1"/>
    </xf>
    <xf numFmtId="0" fontId="71" fillId="0" borderId="50" xfId="42" applyFont="1" applyBorder="1" applyAlignment="1">
      <alignment horizontal="center" vertical="center" wrapText="1"/>
    </xf>
    <xf numFmtId="3" fontId="5" fillId="19" borderId="0" xfId="0" applyNumberFormat="1" applyFont="1" applyFill="1" applyAlignment="1">
      <alignment horizontal="left"/>
    </xf>
    <xf numFmtId="3" fontId="5" fillId="19" borderId="0" xfId="0" applyNumberFormat="1" applyFont="1" applyFill="1" applyAlignment="1">
      <alignment horizontal="left" wrapText="1"/>
    </xf>
    <xf numFmtId="3" fontId="5" fillId="19" borderId="65" xfId="0" applyNumberFormat="1" applyFont="1" applyFill="1" applyBorder="1" applyAlignment="1">
      <alignment horizontal="left" wrapText="1"/>
    </xf>
    <xf numFmtId="3" fontId="5" fillId="19" borderId="15" xfId="0" applyNumberFormat="1" applyFont="1" applyFill="1" applyBorder="1" applyAlignment="1">
      <alignment horizontal="left" wrapText="1"/>
    </xf>
    <xf numFmtId="0" fontId="5" fillId="19" borderId="0" xfId="0" applyFont="1" applyFill="1" applyAlignment="1">
      <alignment horizontal="left"/>
    </xf>
    <xf numFmtId="3" fontId="5" fillId="19" borderId="65" xfId="0" applyNumberFormat="1" applyFont="1" applyFill="1" applyBorder="1" applyAlignment="1">
      <alignment horizontal="left"/>
    </xf>
    <xf numFmtId="0" fontId="8" fillId="19" borderId="0" xfId="0" applyFont="1" applyFill="1" applyAlignment="1">
      <alignment horizontal="left" wrapText="1"/>
    </xf>
    <xf numFmtId="3" fontId="60" fillId="19" borderId="0" xfId="0" applyNumberFormat="1" applyFont="1" applyFill="1" applyAlignment="1">
      <alignment horizontal="left"/>
    </xf>
    <xf numFmtId="0" fontId="2" fillId="19" borderId="11" xfId="42" applyFill="1" applyBorder="1" applyAlignment="1">
      <alignment horizontal="center" vertical="top"/>
    </xf>
    <xf numFmtId="0" fontId="2" fillId="19" borderId="12" xfId="42" applyFill="1" applyBorder="1" applyAlignment="1">
      <alignment horizontal="center" vertical="top"/>
    </xf>
    <xf numFmtId="0" fontId="2" fillId="19" borderId="13" xfId="42" applyFill="1" applyBorder="1" applyAlignment="1">
      <alignment horizontal="center" vertical="top"/>
    </xf>
    <xf numFmtId="0" fontId="1" fillId="0" borderId="10" xfId="0" applyFont="1" applyBorder="1" applyAlignment="1">
      <alignment horizontal="center" vertical="center" textRotation="180"/>
    </xf>
    <xf numFmtId="0" fontId="2" fillId="0" borderId="10" xfId="0" applyFont="1" applyBorder="1" applyAlignment="1">
      <alignment horizontal="center" vertical="center"/>
    </xf>
    <xf numFmtId="0" fontId="1" fillId="31" borderId="10" xfId="0" applyFont="1" applyFill="1" applyBorder="1" applyAlignment="1">
      <alignment horizontal="center" vertical="center" textRotation="180"/>
    </xf>
    <xf numFmtId="3" fontId="35" fillId="19" borderId="0" xfId="0" applyNumberFormat="1" applyFont="1" applyFill="1" applyAlignment="1">
      <alignment horizontal="left" vertical="top" wrapText="1"/>
    </xf>
    <xf numFmtId="0" fontId="5" fillId="20" borderId="25" xfId="42" applyFont="1" applyFill="1" applyBorder="1" applyAlignment="1">
      <alignment horizontal="center" wrapText="1"/>
    </xf>
    <xf numFmtId="0" fontId="5" fillId="20" borderId="26" xfId="42" applyFont="1" applyFill="1" applyBorder="1" applyAlignment="1">
      <alignment horizontal="center" wrapText="1"/>
    </xf>
    <xf numFmtId="0" fontId="5" fillId="20" borderId="23" xfId="42" applyFont="1" applyFill="1" applyBorder="1" applyAlignment="1">
      <alignment horizontal="center" wrapText="1"/>
    </xf>
    <xf numFmtId="0" fontId="2" fillId="0" borderId="96" xfId="42" applyBorder="1" applyAlignment="1">
      <alignment horizontal="left" vertical="top" wrapText="1"/>
    </xf>
    <xf numFmtId="0" fontId="2" fillId="0" borderId="102" xfId="42" applyBorder="1" applyAlignment="1">
      <alignment horizontal="left" vertical="top" wrapText="1"/>
    </xf>
    <xf numFmtId="0" fontId="2" fillId="0" borderId="97" xfId="42" applyBorder="1" applyAlignment="1">
      <alignment horizontal="left" vertical="top" wrapText="1"/>
    </xf>
    <xf numFmtId="0" fontId="2" fillId="0" borderId="98" xfId="42" applyBorder="1" applyAlignment="1">
      <alignment horizontal="left" vertical="top" wrapText="1"/>
    </xf>
    <xf numFmtId="0" fontId="2" fillId="0" borderId="0" xfId="42" applyAlignment="1">
      <alignment horizontal="left" vertical="top" wrapText="1"/>
    </xf>
    <xf numFmtId="0" fontId="2" fillId="0" borderId="99" xfId="42" applyBorder="1" applyAlignment="1">
      <alignment horizontal="left" vertical="top" wrapText="1"/>
    </xf>
    <xf numFmtId="0" fontId="2" fillId="0" borderId="100" xfId="42" applyBorder="1" applyAlignment="1">
      <alignment horizontal="left" vertical="top" wrapText="1"/>
    </xf>
    <xf numFmtId="0" fontId="2" fillId="0" borderId="93" xfId="42" applyBorder="1" applyAlignment="1">
      <alignment horizontal="left" vertical="top" wrapText="1"/>
    </xf>
    <xf numFmtId="0" fontId="2" fillId="0" borderId="101" xfId="42" applyBorder="1" applyAlignment="1">
      <alignment horizontal="left" vertical="top" wrapText="1"/>
    </xf>
    <xf numFmtId="0" fontId="1" fillId="25" borderId="10" xfId="0" applyFont="1" applyFill="1" applyBorder="1" applyAlignment="1">
      <alignment horizontal="center" vertical="center" textRotation="180"/>
    </xf>
    <xf numFmtId="0" fontId="36" fillId="0" borderId="10" xfId="0" applyFont="1" applyBorder="1" applyAlignment="1">
      <alignment horizontal="center" vertical="center" textRotation="180"/>
    </xf>
    <xf numFmtId="0" fontId="2"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26" borderId="10" xfId="0" applyFont="1" applyFill="1" applyBorder="1" applyAlignment="1">
      <alignment horizontal="center" vertical="center" textRotation="180"/>
    </xf>
    <xf numFmtId="0" fontId="2" fillId="0" borderId="10" xfId="0" applyFont="1" applyBorder="1" applyAlignment="1">
      <alignment horizontal="center"/>
    </xf>
    <xf numFmtId="0" fontId="1" fillId="0" borderId="96" xfId="0" applyFont="1" applyBorder="1" applyAlignment="1">
      <alignment horizontal="center" wrapText="1"/>
    </xf>
    <xf numFmtId="0" fontId="1" fillId="0" borderId="97" xfId="0" applyFont="1" applyBorder="1" applyAlignment="1">
      <alignment horizontal="center" wrapText="1"/>
    </xf>
    <xf numFmtId="0" fontId="1" fillId="0" borderId="98" xfId="0" applyFont="1" applyBorder="1" applyAlignment="1">
      <alignment horizontal="center" wrapText="1"/>
    </xf>
    <xf numFmtId="0" fontId="1" fillId="0" borderId="99" xfId="0" applyFont="1" applyBorder="1" applyAlignment="1">
      <alignment horizontal="center" wrapText="1"/>
    </xf>
    <xf numFmtId="0" fontId="1" fillId="0" borderId="100" xfId="0" applyFont="1" applyBorder="1" applyAlignment="1">
      <alignment horizontal="center" wrapText="1"/>
    </xf>
    <xf numFmtId="0" fontId="1" fillId="0" borderId="101" xfId="0" applyFont="1" applyBorder="1" applyAlignment="1">
      <alignment horizontal="center" wrapText="1"/>
    </xf>
    <xf numFmtId="0" fontId="2" fillId="0" borderId="11" xfId="42" applyBorder="1" applyAlignment="1" applyProtection="1">
      <alignment horizontal="left" vertical="top" wrapText="1"/>
      <protection locked="0"/>
    </xf>
    <xf numFmtId="0" fontId="2" fillId="0" borderId="12" xfId="42" applyBorder="1" applyAlignment="1" applyProtection="1">
      <alignment horizontal="left" vertical="top" wrapText="1"/>
      <protection locked="0"/>
    </xf>
    <xf numFmtId="0" fontId="2" fillId="0" borderId="13" xfId="42" applyBorder="1" applyAlignment="1" applyProtection="1">
      <alignment horizontal="left" vertical="top" wrapText="1"/>
      <protection locked="0"/>
    </xf>
    <xf numFmtId="0" fontId="2" fillId="0" borderId="14" xfId="42" applyBorder="1" applyAlignment="1" applyProtection="1">
      <alignment horizontal="left" vertical="top" wrapText="1"/>
      <protection locked="0"/>
    </xf>
    <xf numFmtId="0" fontId="2" fillId="0" borderId="0" xfId="42" applyAlignment="1" applyProtection="1">
      <alignment horizontal="left" vertical="top" wrapText="1"/>
      <protection locked="0"/>
    </xf>
    <xf numFmtId="0" fontId="2" fillId="0" borderId="15" xfId="42" applyBorder="1" applyAlignment="1" applyProtection="1">
      <alignment horizontal="left" vertical="top" wrapText="1"/>
      <protection locked="0"/>
    </xf>
    <xf numFmtId="0" fontId="2" fillId="0" borderId="17" xfId="42" applyBorder="1" applyAlignment="1" applyProtection="1">
      <alignment horizontal="left" vertical="top" wrapText="1"/>
      <protection locked="0"/>
    </xf>
    <xf numFmtId="0" fontId="2" fillId="0" borderId="16" xfId="42" applyBorder="1" applyAlignment="1" applyProtection="1">
      <alignment horizontal="left" vertical="top" wrapText="1"/>
      <protection locked="0"/>
    </xf>
    <xf numFmtId="0" fontId="2" fillId="0" borderId="24" xfId="42" applyBorder="1" applyAlignment="1" applyProtection="1">
      <alignment horizontal="left" vertical="top" wrapText="1"/>
      <protection locked="0"/>
    </xf>
    <xf numFmtId="3" fontId="8" fillId="19" borderId="0" xfId="0" applyNumberFormat="1" applyFont="1" applyFill="1" applyAlignment="1" applyProtection="1">
      <alignment horizontal="left" wrapText="1"/>
      <protection hidden="1"/>
    </xf>
    <xf numFmtId="0" fontId="1" fillId="0" borderId="10" xfId="0" applyFont="1" applyBorder="1" applyAlignment="1">
      <alignment horizontal="center"/>
    </xf>
    <xf numFmtId="0" fontId="1" fillId="0" borderId="29" xfId="0" applyFont="1" applyBorder="1" applyAlignment="1">
      <alignment horizontal="center"/>
    </xf>
    <xf numFmtId="0" fontId="35" fillId="19" borderId="0" xfId="42" applyFont="1" applyFill="1" applyAlignment="1" applyProtection="1">
      <alignment horizontal="left" wrapText="1"/>
      <protection hidden="1"/>
    </xf>
    <xf numFmtId="3" fontId="5" fillId="19" borderId="0" xfId="0" applyNumberFormat="1" applyFont="1" applyFill="1" applyAlignment="1" applyProtection="1">
      <alignment horizontal="left"/>
      <protection hidden="1"/>
    </xf>
    <xf numFmtId="3" fontId="5" fillId="19" borderId="15" xfId="0" applyNumberFormat="1" applyFont="1" applyFill="1" applyBorder="1" applyAlignment="1" applyProtection="1">
      <alignment horizontal="left"/>
      <protection hidden="1"/>
    </xf>
    <xf numFmtId="0" fontId="8" fillId="19" borderId="0" xfId="42" applyFont="1" applyFill="1" applyAlignment="1" applyProtection="1">
      <alignment horizontal="left" wrapText="1"/>
      <protection hidden="1"/>
    </xf>
    <xf numFmtId="3" fontId="5" fillId="19" borderId="0" xfId="0" applyNumberFormat="1" applyFont="1" applyFill="1" applyAlignment="1" applyProtection="1">
      <alignment horizontal="left" wrapText="1"/>
      <protection hidden="1"/>
    </xf>
    <xf numFmtId="3" fontId="5" fillId="19" borderId="15" xfId="0" applyNumberFormat="1" applyFont="1" applyFill="1" applyBorder="1" applyAlignment="1" applyProtection="1">
      <alignment horizontal="left" wrapText="1"/>
      <protection hidden="1"/>
    </xf>
    <xf numFmtId="3" fontId="5" fillId="19" borderId="65" xfId="0" applyNumberFormat="1" applyFont="1" applyFill="1" applyBorder="1" applyAlignment="1" applyProtection="1">
      <alignment horizontal="left"/>
      <protection hidden="1"/>
    </xf>
    <xf numFmtId="0" fontId="72" fillId="0" borderId="83" xfId="42" applyFont="1" applyBorder="1" applyAlignment="1">
      <alignment horizontal="left" wrapText="1"/>
    </xf>
    <xf numFmtId="0" fontId="7" fillId="19" borderId="11" xfId="42" applyFont="1" applyFill="1" applyBorder="1" applyAlignment="1" applyProtection="1">
      <alignment horizontal="center" vertical="top"/>
      <protection hidden="1"/>
    </xf>
    <xf numFmtId="0" fontId="7" fillId="19" borderId="12" xfId="42" applyFont="1" applyFill="1" applyBorder="1" applyAlignment="1" applyProtection="1">
      <alignment horizontal="center" vertical="top"/>
      <protection hidden="1"/>
    </xf>
    <xf numFmtId="0" fontId="7" fillId="19" borderId="13" xfId="42" applyFont="1" applyFill="1" applyBorder="1" applyAlignment="1" applyProtection="1">
      <alignment horizontal="center" vertical="top"/>
      <protection hidden="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94" xfId="0" applyFont="1" applyBorder="1" applyAlignment="1">
      <alignment horizontal="center" wrapText="1"/>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24" xfId="0" applyFont="1" applyBorder="1" applyAlignment="1">
      <alignment horizontal="center" wrapText="1"/>
    </xf>
    <xf numFmtId="0" fontId="0" fillId="0" borderId="15" xfId="0" applyBorder="1" applyAlignment="1" applyProtection="1">
      <alignment horizontal="left" wrapText="1"/>
      <protection hidden="1"/>
    </xf>
    <xf numFmtId="0" fontId="5" fillId="19" borderId="0" xfId="41"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2" fillId="19" borderId="0" xfId="0" applyFont="1" applyFill="1" applyAlignment="1" applyProtection="1">
      <alignment horizontal="left" vertical="top" wrapText="1"/>
      <protection hidden="1"/>
    </xf>
    <xf numFmtId="0" fontId="42" fillId="19" borderId="19" xfId="0" applyFont="1" applyFill="1" applyBorder="1" applyAlignment="1" applyProtection="1">
      <alignment horizontal="left" vertical="top" wrapText="1"/>
      <protection hidden="1"/>
    </xf>
    <xf numFmtId="0" fontId="7" fillId="19" borderId="11" xfId="0" applyFont="1" applyFill="1" applyBorder="1" applyAlignment="1" applyProtection="1">
      <alignment horizontal="center" vertical="top"/>
      <protection hidden="1"/>
    </xf>
    <xf numFmtId="0" fontId="7" fillId="19" borderId="12" xfId="0" applyFont="1" applyFill="1" applyBorder="1" applyAlignment="1" applyProtection="1">
      <alignment horizontal="center" vertical="top"/>
      <protection hidden="1"/>
    </xf>
    <xf numFmtId="0" fontId="7" fillId="19" borderId="13" xfId="0" applyFont="1" applyFill="1" applyBorder="1" applyAlignment="1" applyProtection="1">
      <alignment horizontal="center" vertical="top"/>
      <protection hidden="1"/>
    </xf>
    <xf numFmtId="0" fontId="5" fillId="19" borderId="0" xfId="44" applyFont="1" applyFill="1" applyAlignment="1">
      <alignment horizontal="left" vertical="center" wrapText="1"/>
    </xf>
    <xf numFmtId="0" fontId="42" fillId="19" borderId="0" xfId="0" applyFont="1" applyFill="1" applyAlignment="1">
      <alignment horizontal="left" vertical="top" wrapText="1"/>
    </xf>
    <xf numFmtId="0" fontId="8" fillId="19" borderId="0" xfId="44" applyFont="1" applyFill="1" applyAlignment="1">
      <alignment horizontal="left" vertical="center" wrapText="1"/>
    </xf>
    <xf numFmtId="0" fontId="5" fillId="0" borderId="25" xfId="42" applyFont="1" applyBorder="1" applyAlignment="1">
      <alignment horizontal="center"/>
    </xf>
    <xf numFmtId="0" fontId="5" fillId="0" borderId="26" xfId="42" applyFont="1" applyBorder="1" applyAlignment="1">
      <alignment horizontal="center"/>
    </xf>
    <xf numFmtId="0" fontId="5" fillId="0" borderId="23" xfId="42" applyFont="1" applyBorder="1" applyAlignment="1">
      <alignment horizontal="center"/>
    </xf>
    <xf numFmtId="0" fontId="32" fillId="17" borderId="25" xfId="42"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5" fillId="17" borderId="25" xfId="42" applyFont="1" applyFill="1" applyBorder="1" applyAlignment="1">
      <alignment horizontal="center"/>
    </xf>
    <xf numFmtId="0" fontId="5" fillId="17" borderId="26" xfId="42" applyFont="1" applyFill="1" applyBorder="1" applyAlignment="1">
      <alignment horizontal="center"/>
    </xf>
    <xf numFmtId="0" fontId="5" fillId="17" borderId="23" xfId="42" applyFont="1" applyFill="1" applyBorder="1" applyAlignment="1">
      <alignment horizontal="center"/>
    </xf>
    <xf numFmtId="0" fontId="5" fillId="16" borderId="25" xfId="42" applyFont="1" applyFill="1" applyBorder="1" applyAlignment="1">
      <alignment horizontal="center"/>
    </xf>
    <xf numFmtId="0" fontId="5" fillId="16" borderId="26" xfId="42" applyFont="1" applyFill="1" applyBorder="1" applyAlignment="1">
      <alignment horizontal="center"/>
    </xf>
    <xf numFmtId="0" fontId="5" fillId="16" borderId="23" xfId="42" applyFont="1" applyFill="1" applyBorder="1" applyAlignment="1">
      <alignment horizontal="center"/>
    </xf>
    <xf numFmtId="0" fontId="5" fillId="15" borderId="25" xfId="42" applyFont="1" applyFill="1" applyBorder="1" applyAlignment="1">
      <alignment horizontal="center"/>
    </xf>
    <xf numFmtId="0" fontId="5" fillId="15" borderId="26" xfId="42" applyFont="1" applyFill="1" applyBorder="1" applyAlignment="1">
      <alignment horizontal="center"/>
    </xf>
    <xf numFmtId="0" fontId="5" fillId="15" borderId="23" xfId="42" applyFont="1" applyFill="1" applyBorder="1" applyAlignment="1">
      <alignment horizontal="center"/>
    </xf>
    <xf numFmtId="0" fontId="5" fillId="18" borderId="25" xfId="42" applyFont="1" applyFill="1" applyBorder="1" applyAlignment="1">
      <alignment horizontal="center"/>
    </xf>
    <xf numFmtId="0" fontId="5" fillId="18" borderId="26" xfId="42" applyFont="1" applyFill="1" applyBorder="1" applyAlignment="1">
      <alignment horizontal="center"/>
    </xf>
    <xf numFmtId="0" fontId="5" fillId="18" borderId="23" xfId="42" applyFont="1" applyFill="1" applyBorder="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4"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40" xr:uid="{00000000-0005-0000-0000-000028000000}"/>
    <cellStyle name="Normal_BR1Form 201112" xfId="41" xr:uid="{00000000-0005-0000-0000-000029000000}"/>
    <cellStyle name="Normal_In512" xfId="42" xr:uid="{00000000-0005-0000-0000-00002A000000}"/>
    <cellStyle name="Normal_RO09-10v3" xfId="43" xr:uid="{00000000-0005-0000-0000-00002B000000}"/>
    <cellStyle name="Normal_STOCK_512_2009_10_001" xfId="44" xr:uid="{00000000-0005-0000-0000-00002C000000}"/>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88">
    <dxf>
      <fill>
        <patternFill>
          <bgColor theme="5" tint="0.39994506668294322"/>
        </patternFill>
      </fill>
    </dxf>
    <dxf>
      <fill>
        <patternFill>
          <bgColor indexed="62"/>
        </patternFill>
      </fill>
    </dxf>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
      <font>
        <b/>
        <i val="0"/>
        <color auto="1"/>
      </font>
    </dxf>
    <dxf>
      <font>
        <b/>
        <i val="0"/>
        <color auto="1"/>
      </font>
    </dxf>
    <dxf>
      <font>
        <b/>
        <i val="0"/>
        <color auto="1"/>
      </font>
    </dxf>
    <dxf>
      <font>
        <b/>
        <i val="0"/>
        <color rgb="FFFF0000"/>
      </font>
      <fill>
        <patternFill>
          <bgColor theme="4" tint="0.39994506668294322"/>
        </patternFill>
      </fill>
    </dxf>
    <dxf>
      <font>
        <b/>
        <i val="0"/>
        <color rgb="FFFF0000"/>
      </font>
      <fill>
        <patternFill>
          <bgColor theme="4" tint="0.39994506668294322"/>
        </patternFill>
      </fill>
    </dxf>
    <dxf>
      <font>
        <b/>
        <i val="0"/>
        <color rgb="FFFF0000"/>
      </font>
      <fill>
        <patternFill>
          <bgColor theme="4"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dxf>
    <dxf>
      <font>
        <b/>
        <i val="0"/>
        <color auto="1"/>
      </font>
    </dxf>
    <dxf>
      <font>
        <b/>
        <i val="0"/>
        <color auto="1"/>
      </font>
    </dxf>
    <dxf>
      <font>
        <b/>
        <i val="0"/>
        <color auto="1"/>
      </font>
    </dxf>
    <dxf>
      <font>
        <b/>
        <i val="0"/>
        <color auto="1"/>
      </font>
    </dxf>
    <dxf>
      <font>
        <b/>
        <i val="0"/>
        <color rgb="FFFF0000"/>
      </font>
      <fill>
        <patternFill>
          <bgColor theme="4" tint="0.39994506668294322"/>
        </patternFill>
      </fill>
    </dxf>
    <dxf>
      <font>
        <b/>
        <i val="0"/>
        <color rgb="FFFF0000"/>
      </font>
      <fill>
        <patternFill>
          <bgColor theme="4" tint="0.39994506668294322"/>
        </patternFill>
      </fill>
    </dxf>
    <dxf>
      <font>
        <b/>
        <i val="0"/>
        <color rgb="FFFF0000"/>
      </font>
      <fill>
        <patternFill>
          <bgColor theme="4" tint="0.39994506668294322"/>
        </patternFill>
      </fill>
    </dxf>
    <dxf>
      <font>
        <b/>
        <i val="0"/>
        <color rgb="FFFF0000"/>
      </font>
      <fill>
        <patternFill>
          <bgColor theme="4"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ndense val="0"/>
        <extend val="0"/>
        <color indexed="10"/>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_ ;[Red]\-#,##0\ "/>
    </dxf>
    <dxf>
      <font>
        <b val="0"/>
        <i val="0"/>
        <strike val="0"/>
        <condense val="0"/>
        <extend val="0"/>
        <outline val="0"/>
        <shadow val="0"/>
        <u val="none"/>
        <vertAlign val="baseline"/>
        <sz val="10"/>
        <color auto="1"/>
        <name val="Arial"/>
        <scheme val="none"/>
      </font>
      <numFmt numFmtId="164" formatCode="#,##0_ ;[Red]\-#,##0\ "/>
    </dxf>
    <dxf>
      <font>
        <b val="0"/>
        <i val="0"/>
        <strike val="0"/>
        <condense val="0"/>
        <extend val="0"/>
        <outline val="0"/>
        <shadow val="0"/>
        <u val="none"/>
        <vertAlign val="baseline"/>
        <sz val="10"/>
        <color auto="1"/>
        <name val="Arial"/>
        <scheme val="none"/>
      </font>
      <numFmt numFmtId="164" formatCode="#,##0_ ;[Red]\-#,##0\ "/>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numFmt numFmtId="0" formatCode="General"/>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strike val="0"/>
        <outline val="0"/>
        <shadow val="0"/>
        <u val="none"/>
        <vertAlign val="baseline"/>
        <sz val="10"/>
        <color auto="1"/>
        <name val="Arial"/>
        <family val="2"/>
        <scheme val="none"/>
      </font>
      <numFmt numFmtId="164" formatCode="#,##0_ ;[Red]\-#,##0\ "/>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0"/>
        <name val="Arial"/>
        <scheme val="none"/>
      </font>
      <numFmt numFmtId="0" formatCode="General"/>
      <fill>
        <patternFill patternType="none">
          <fgColor indexed="64"/>
          <bgColor indexed="65"/>
        </patternFill>
      </fill>
      <alignment horizontal="general" vertical="top" textRotation="0"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b/>
        <i val="0"/>
        <strike val="0"/>
        <condense val="0"/>
        <extend val="0"/>
        <outline val="0"/>
        <shadow val="0"/>
        <u val="none"/>
        <vertAlign val="baseline"/>
        <sz val="10"/>
        <color auto="1"/>
        <name val="Arial"/>
        <scheme val="none"/>
      </font>
      <alignment horizontal="general" vertical="top" textRotation="0" indent="0" justifyLastLine="0" shrinkToFit="0" readingOrder="0"/>
    </dxf>
    <dxf>
      <numFmt numFmtId="164" formatCode="#,##0_ ;[Red]\-#,##0\ "/>
    </dxf>
    <dxf>
      <font>
        <b/>
      </font>
    </dxf>
    <dxf>
      <font>
        <b/>
      </font>
    </dxf>
    <dxf>
      <font>
        <b/>
      </font>
    </dxf>
    <dxf>
      <fill>
        <patternFill patternType="solid">
          <bgColor theme="7" tint="0.59999389629810485"/>
        </patternFill>
      </fill>
    </dxf>
    <dxf>
      <font>
        <sz val="10"/>
      </font>
    </dxf>
    <dxf>
      <alignment horizontal="right" readingOrder="0"/>
    </dxf>
    <dxf>
      <alignment horizontal="center" readingOrder="0"/>
    </dxf>
    <dxf>
      <numFmt numFmtId="164" formatCode="#,##0_ ;[Red]\-#,##0\ "/>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ont>
        <b/>
      </font>
    </dxf>
    <dxf>
      <font>
        <b/>
      </font>
    </dxf>
    <dxf>
      <font>
        <b/>
      </font>
    </dxf>
    <dxf>
      <font>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mruColors>
      <color rgb="FFE5F5FF"/>
      <color rgb="FFFFFFCC"/>
      <color rgb="FFCCFFCC"/>
      <color rgb="FF0000FF"/>
      <color rgb="FF8DB4E2"/>
      <color rgb="FF8DB4CC"/>
      <color rgb="FF808080"/>
      <color rgb="FFFFCCFF"/>
      <color rgb="FFEBF4DB"/>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33" dropStyle="combo" dx="16" fmlaLink="$G$9" fmlaRange="Details!$D$41:$D$73" sel="1" val="0"/>
</file>

<file path=xl/ctrlProps/ctrlProp2.xml><?xml version="1.0" encoding="utf-8"?>
<formControlPr xmlns="http://schemas.microsoft.com/office/spreadsheetml/2009/9/main" objectType="Drop" dropLines="2" dropStyle="combo" dx="16" fmlaLink="$E$5" fmlaRange="Details!$K$2:$K$3"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2</xdr:row>
      <xdr:rowOff>76200</xdr:rowOff>
    </xdr:from>
    <xdr:to>
      <xdr:col>15</xdr:col>
      <xdr:colOff>19050</xdr:colOff>
      <xdr:row>6</xdr:row>
      <xdr:rowOff>104775</xdr:rowOff>
    </xdr:to>
    <xdr:pic>
      <xdr:nvPicPr>
        <xdr:cNvPr id="13625" name="Picture 3">
          <a:extLst>
            <a:ext uri="{FF2B5EF4-FFF2-40B4-BE49-F238E27FC236}">
              <a16:creationId xmlns:a16="http://schemas.microsoft.com/office/drawing/2014/main" id="{00000000-0008-0000-0000-0000393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571500"/>
          <a:ext cx="2305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533400</xdr:colOff>
      <xdr:row>35</xdr:row>
      <xdr:rowOff>152400</xdr:rowOff>
    </xdr:from>
    <xdr:to>
      <xdr:col>14</xdr:col>
      <xdr:colOff>180975</xdr:colOff>
      <xdr:row>43</xdr:row>
      <xdr:rowOff>161925</xdr:rowOff>
    </xdr:to>
    <xdr:pic>
      <xdr:nvPicPr>
        <xdr:cNvPr id="13626" name="Picture 37">
          <a:extLst>
            <a:ext uri="{FF2B5EF4-FFF2-40B4-BE49-F238E27FC236}">
              <a16:creationId xmlns:a16="http://schemas.microsoft.com/office/drawing/2014/main" id="{00000000-0008-0000-0000-00003A3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7439025"/>
          <a:ext cx="17621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95250</xdr:rowOff>
        </xdr:from>
        <xdr:to>
          <xdr:col>9</xdr:col>
          <xdr:colOff>50800</xdr:colOff>
          <xdr:row>9</xdr:row>
          <xdr:rowOff>76200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114300</xdr:rowOff>
        </xdr:from>
        <xdr:to>
          <xdr:col>6</xdr:col>
          <xdr:colOff>1181100</xdr:colOff>
          <xdr:row>5</xdr:row>
          <xdr:rowOff>31750</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200821</xdr:colOff>
      <xdr:row>9</xdr:row>
      <xdr:rowOff>31602</xdr:rowOff>
    </xdr:from>
    <xdr:to>
      <xdr:col>28</xdr:col>
      <xdr:colOff>2349012</xdr:colOff>
      <xdr:row>9</xdr:row>
      <xdr:rowOff>150729</xdr:rowOff>
    </xdr:to>
    <xdr:sp macro="" textlink="ValData!AQ26">
      <xdr:nvSpPr>
        <xdr:cNvPr id="10" name="TextBox 9">
          <a:extLst>
            <a:ext uri="{FF2B5EF4-FFF2-40B4-BE49-F238E27FC236}">
              <a16:creationId xmlns:a16="http://schemas.microsoft.com/office/drawing/2014/main" id="{00000000-0008-0000-0100-00000A000000}"/>
            </a:ext>
          </a:extLst>
        </xdr:cNvPr>
        <xdr:cNvSpPr txBox="1"/>
      </xdr:nvSpPr>
      <xdr:spPr bwMode="auto">
        <a:xfrm>
          <a:off x="15383671" y="1688952"/>
          <a:ext cx="2443466" cy="119127"/>
        </a:xfrm>
        <a:prstGeom prst="rect">
          <a:avLst/>
        </a:prstGeom>
        <a:solidFill>
          <a:sysClr val="window" lastClr="FFFFFF">
            <a:alpha val="0"/>
          </a:sysClr>
        </a:solidFill>
        <a:ln w="9525" cmpd="sng">
          <a:noFill/>
        </a:ln>
        <a:effectLst/>
      </xdr:spPr>
      <xdr:txBody>
        <a:bodyPr vertOverflow="clip" horzOverflow="clip" wrap="square" lIns="90000" t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B65C6D6-1313-4C63-8FE1-03B1202B5C6B}" type="TxLink">
            <a:rPr kumimoji="0" lang="en-US" sz="12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 </a:t>
          </a:fld>
          <a:endParaRPr kumimoji="0" lang="en-GB" sz="800" b="1" i="0" u="none" strike="noStrike" kern="0" cap="none" spc="0" normalizeH="0" baseline="0" noProof="0">
            <a:ln>
              <a:noFill/>
            </a:ln>
            <a:solidFill>
              <a:srgbClr val="010000"/>
            </a:solidFill>
            <a:effectLst/>
            <a:uLnTx/>
            <a:uFillTx/>
            <a:latin typeface="Arial"/>
            <a:cs typeface="Arial"/>
          </a:endParaRPr>
        </a:p>
      </xdr:txBody>
    </xdr:sp>
    <xdr:clientData fPrintsWithSheet="0"/>
  </xdr:twoCellAnchor>
  <xdr:twoCellAnchor>
    <xdr:from>
      <xdr:col>20</xdr:col>
      <xdr:colOff>27517</xdr:colOff>
      <xdr:row>6</xdr:row>
      <xdr:rowOff>99478</xdr:rowOff>
    </xdr:from>
    <xdr:to>
      <xdr:col>27</xdr:col>
      <xdr:colOff>152400</xdr:colOff>
      <xdr:row>11</xdr:row>
      <xdr:rowOff>95250</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11832167" y="1159928"/>
          <a:ext cx="1960033" cy="878422"/>
          <a:chOff x="13077826" y="1866895"/>
          <a:chExt cx="1285874" cy="971554"/>
        </a:xfrm>
      </xdr:grpSpPr>
      <xdr:sp macro="" textlink="">
        <xdr:nvSpPr>
          <xdr:cNvPr id="15" name="TextBox 10">
            <a:extLst>
              <a:ext uri="{FF2B5EF4-FFF2-40B4-BE49-F238E27FC236}">
                <a16:creationId xmlns:a16="http://schemas.microsoft.com/office/drawing/2014/main" id="{00000000-0008-0000-0100-00000F000000}"/>
              </a:ext>
            </a:extLst>
          </xdr:cNvPr>
          <xdr:cNvSpPr txBox="1">
            <a:spLocks noChangeArrowheads="1"/>
          </xdr:cNvSpPr>
        </xdr:nvSpPr>
        <xdr:spPr bwMode="auto">
          <a:xfrm>
            <a:off x="13077826" y="1866895"/>
            <a:ext cx="1285874" cy="971554"/>
          </a:xfrm>
          <a:prstGeom prst="rect">
            <a:avLst/>
          </a:prstGeom>
          <a:solidFill>
            <a:srgbClr val="CCC1DA"/>
          </a:solidFill>
          <a:ln w="12700">
            <a:solidFill>
              <a:schemeClr val="tx1"/>
            </a:solidFill>
            <a:miter lim="800000"/>
            <a:headEnd/>
            <a:tailEnd/>
          </a:ln>
        </xdr:spPr>
      </xdr:sp>
      <xdr:sp macro="" textlink="ValData!AP19">
        <xdr:nvSpPr>
          <xdr:cNvPr id="16" name="TextBox 15">
            <a:extLst>
              <a:ext uri="{FF2B5EF4-FFF2-40B4-BE49-F238E27FC236}">
                <a16:creationId xmlns:a16="http://schemas.microsoft.com/office/drawing/2014/main" id="{00000000-0008-0000-0100-000010000000}"/>
              </a:ext>
            </a:extLst>
          </xdr:cNvPr>
          <xdr:cNvSpPr txBox="1"/>
        </xdr:nvSpPr>
        <xdr:spPr bwMode="auto">
          <a:xfrm>
            <a:off x="13139058" y="1881264"/>
            <a:ext cx="1080000" cy="160728"/>
          </a:xfrm>
          <a:prstGeom prst="rect">
            <a:avLst/>
          </a:prstGeom>
          <a:solidFill>
            <a:sysClr val="window" lastClr="FFFFFF">
              <a:alpha val="0"/>
            </a:sysClr>
          </a:solidFill>
          <a:ln w="9525" cmpd="sng">
            <a:noFill/>
          </a:ln>
          <a:effectLst/>
        </xdr:spPr>
        <xdr:txBody>
          <a:bodyPr vertOverflow="clip" horzOverflow="clip" wrap="square" lIns="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6F77C2DF-7884-479F-8506-7D82B6B79FD4}"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MATH O FAES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1">
        <xdr:nvSpPr>
          <xdr:cNvPr id="17" name="TextBox 16">
            <a:extLst>
              <a:ext uri="{FF2B5EF4-FFF2-40B4-BE49-F238E27FC236}">
                <a16:creationId xmlns:a16="http://schemas.microsoft.com/office/drawing/2014/main" id="{00000000-0008-0000-0100-000011000000}"/>
              </a:ext>
            </a:extLst>
          </xdr:cNvPr>
          <xdr:cNvSpPr txBox="1"/>
        </xdr:nvSpPr>
        <xdr:spPr bwMode="auto">
          <a:xfrm>
            <a:off x="13122587" y="2231971"/>
            <a:ext cx="1080000" cy="162077"/>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B4538E7-E279-4739-9FDD-51200C4DC4A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2. Toriad % yn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2">
        <xdr:nvSpPr>
          <xdr:cNvPr id="18" name="TextBox 17">
            <a:extLst>
              <a:ext uri="{FF2B5EF4-FFF2-40B4-BE49-F238E27FC236}">
                <a16:creationId xmlns:a16="http://schemas.microsoft.com/office/drawing/2014/main" id="{00000000-0008-0000-0100-000012000000}"/>
              </a:ext>
            </a:extLst>
          </xdr:cNvPr>
          <xdr:cNvSpPr txBox="1"/>
        </xdr:nvSpPr>
        <xdr:spPr bwMode="auto">
          <a:xfrm>
            <a:off x="13126920" y="2413307"/>
            <a:ext cx="1080000" cy="162077"/>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E227D63-8C7A-475D-8160-314CD3CA49FF}"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3. Toriad yn y ddau</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4">
        <xdr:nvSpPr>
          <xdr:cNvPr id="19" name="TextBox 18">
            <a:extLst>
              <a:ext uri="{FF2B5EF4-FFF2-40B4-BE49-F238E27FC236}">
                <a16:creationId xmlns:a16="http://schemas.microsoft.com/office/drawing/2014/main" id="{00000000-0008-0000-0100-000013000000}"/>
              </a:ext>
            </a:extLst>
          </xdr:cNvPr>
          <xdr:cNvSpPr txBox="1"/>
        </xdr:nvSpPr>
        <xdr:spPr bwMode="auto">
          <a:xfrm>
            <a:off x="13125512" y="2578299"/>
            <a:ext cx="1080000" cy="162077"/>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FAB8F31F-6845-406F-8F3A-336B3746653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9. Naill ai ffigur yn sero</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0">
        <xdr:nvSpPr>
          <xdr:cNvPr id="20" name="TextBox 19">
            <a:extLst>
              <a:ext uri="{FF2B5EF4-FFF2-40B4-BE49-F238E27FC236}">
                <a16:creationId xmlns:a16="http://schemas.microsoft.com/office/drawing/2014/main" id="{00000000-0008-0000-0100-000014000000}"/>
              </a:ext>
            </a:extLst>
          </xdr:cNvPr>
          <xdr:cNvSpPr txBox="1"/>
        </xdr:nvSpPr>
        <xdr:spPr bwMode="auto">
          <a:xfrm>
            <a:off x="13124450" y="2074536"/>
            <a:ext cx="1080000" cy="161245"/>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580234A-79ED-4873-B936-6799C5C11DAC}"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1. Toriad gwerth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oneCellAnchor>
    <xdr:from>
      <xdr:col>28</xdr:col>
      <xdr:colOff>3429000</xdr:colOff>
      <xdr:row>6</xdr:row>
      <xdr:rowOff>98425</xdr:rowOff>
    </xdr:from>
    <xdr:ext cx="4476750" cy="803275"/>
    <xdr:sp macro="" textlink="ValData!AP73">
      <xdr:nvSpPr>
        <xdr:cNvPr id="22" name="TextBox 21">
          <a:extLst>
            <a:ext uri="{FF2B5EF4-FFF2-40B4-BE49-F238E27FC236}">
              <a16:creationId xmlns:a16="http://schemas.microsoft.com/office/drawing/2014/main" id="{00000000-0008-0000-0100-000016000000}"/>
            </a:ext>
          </a:extLst>
        </xdr:cNvPr>
        <xdr:cNvSpPr txBox="1"/>
      </xdr:nvSpPr>
      <xdr:spPr>
        <a:xfrm>
          <a:off x="17252950" y="1158875"/>
          <a:ext cx="4476750" cy="803275"/>
        </a:xfrm>
        <a:prstGeom prst="rect">
          <a:avLst/>
        </a:prstGeom>
        <a:solidFill>
          <a:sysClr val="window" lastClr="FFFFFF"/>
        </a:solidFill>
        <a:ln w="9525" cmpd="sng">
          <a:solidFill>
            <a:schemeClr val="tx1"/>
          </a:solidFill>
        </a:ln>
        <a:effectLst/>
      </xdr:spPr>
      <xdr:txBody>
        <a:bodyPr vertOverflow="clip" horzOverflow="clip" wrap="square" lIns="36000" tIns="0" rIns="3600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fld id="{8F84F6F9-2CA8-4A48-AA42-CC8FD72313A7}" type="TxLink">
            <a:rPr kumimoji="0" lang="en-US" sz="1000" b="0" i="0" u="none" strike="noStrike" kern="0" cap="none" spc="0" normalizeH="0" baseline="0" noProof="0">
              <a:ln>
                <a:noFill/>
              </a:ln>
              <a:solidFill>
                <a:sysClr val="windowText" lastClr="000000"/>
              </a:solidFill>
              <a:effectLst/>
              <a:uLnTx/>
              <a:uFillTx/>
              <a:latin typeface="Arial"/>
              <a:ea typeface="+mn-ea"/>
              <a:cs typeface="Arial"/>
            </a:rPr>
            <a:pPr marL="0" marR="0" lvl="0" indent="0" algn="l" defTabSz="914400" eaLnBrk="1" fontAlgn="auto" latinLnBrk="0" hangingPunct="1">
              <a:lnSpc>
                <a:spcPct val="100000"/>
              </a:lnSpc>
              <a:spcBef>
                <a:spcPts val="0"/>
              </a:spcBef>
              <a:spcAft>
                <a:spcPts val="0"/>
              </a:spcAft>
              <a:buClrTx/>
              <a:buSzTx/>
              <a:buFontTx/>
              <a:buNone/>
              <a:tabLst/>
              <a:defRPr/>
            </a:pPr>
            <a:t>Ychwanegwch wybodaeth at y maes 'Eich Sylwadau' ar gyfer unrhyw ffigurau sydd wedi'u fflagio a / neu unrhyw ffigurau dan sylw yn y golofn 'Gwirio'.</a:t>
          </a:fld>
          <a:endParaRPr kumimoji="0" lang="en-GB" sz="14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xdr:from>
      <xdr:col>28</xdr:col>
      <xdr:colOff>85724</xdr:colOff>
      <xdr:row>6</xdr:row>
      <xdr:rowOff>101725</xdr:rowOff>
    </xdr:from>
    <xdr:to>
      <xdr:col>28</xdr:col>
      <xdr:colOff>3238500</xdr:colOff>
      <xdr:row>13</xdr:row>
      <xdr:rowOff>6351</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014449" y="1162175"/>
          <a:ext cx="3149601" cy="1171451"/>
          <a:chOff x="15540782" y="1686820"/>
          <a:chExt cx="2584892" cy="987917"/>
        </a:xfrm>
      </xdr:grpSpPr>
      <xdr:sp macro="" textlink="">
        <xdr:nvSpPr>
          <xdr:cNvPr id="7" name="TextBox 16">
            <a:extLst>
              <a:ext uri="{FF2B5EF4-FFF2-40B4-BE49-F238E27FC236}">
                <a16:creationId xmlns:a16="http://schemas.microsoft.com/office/drawing/2014/main" id="{00000000-0008-0000-0100-000007000000}"/>
              </a:ext>
            </a:extLst>
          </xdr:cNvPr>
          <xdr:cNvSpPr txBox="1">
            <a:spLocks noChangeArrowheads="1"/>
          </xdr:cNvSpPr>
        </xdr:nvSpPr>
        <xdr:spPr bwMode="auto">
          <a:xfrm>
            <a:off x="15588620" y="1688488"/>
            <a:ext cx="2537054" cy="986249"/>
          </a:xfrm>
          <a:prstGeom prst="rect">
            <a:avLst/>
          </a:prstGeom>
          <a:solidFill>
            <a:srgbClr val="FCD5B5"/>
          </a:solidFill>
          <a:ln w="12700">
            <a:solidFill>
              <a:schemeClr val="tx1"/>
            </a:solidFill>
            <a:miter lim="800000"/>
            <a:headEnd/>
            <a:tailEnd/>
          </a:ln>
        </xdr:spPr>
      </xdr:sp>
      <xdr:sp macro="" textlink="ValData!AP25">
        <xdr:nvSpPr>
          <xdr:cNvPr id="8" name="TextBox 7">
            <a:extLst>
              <a:ext uri="{FF2B5EF4-FFF2-40B4-BE49-F238E27FC236}">
                <a16:creationId xmlns:a16="http://schemas.microsoft.com/office/drawing/2014/main" id="{00000000-0008-0000-0100-000008000000}"/>
              </a:ext>
            </a:extLst>
          </xdr:cNvPr>
          <xdr:cNvSpPr txBox="1"/>
        </xdr:nvSpPr>
        <xdr:spPr bwMode="auto">
          <a:xfrm>
            <a:off x="15623601" y="1686820"/>
            <a:ext cx="2240023" cy="172994"/>
          </a:xfrm>
          <a:prstGeom prst="rect">
            <a:avLst/>
          </a:prstGeom>
          <a:solidFill>
            <a:sysClr val="window" lastClr="FFFFFF">
              <a:alpha val="0"/>
            </a:sysClr>
          </a:solidFill>
          <a:ln w="9525" cmpd="sng">
            <a:noFill/>
          </a:ln>
          <a:effectLst/>
        </xdr:spPr>
        <xdr:txBody>
          <a:bodyPr vertOverflow="clip" horzOverflow="clip" wrap="square" lIns="36000" tIns="0" rIns="36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191340F4-4E7F-4B93-A47A-AB4A0CD914AC}"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STATWS MAES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6">
        <xdr:nvSpPr>
          <xdr:cNvPr id="9" name="TextBox 8">
            <a:extLst>
              <a:ext uri="{FF2B5EF4-FFF2-40B4-BE49-F238E27FC236}">
                <a16:creationId xmlns:a16="http://schemas.microsoft.com/office/drawing/2014/main" id="{00000000-0008-0000-0100-000009000000}"/>
              </a:ext>
            </a:extLst>
          </xdr:cNvPr>
          <xdr:cNvSpPr txBox="1"/>
        </xdr:nvSpPr>
        <xdr:spPr bwMode="auto">
          <a:xfrm>
            <a:off x="15616890" y="1867878"/>
            <a:ext cx="1776691" cy="143721"/>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8BD0C437-1ADA-43C8-ADC0-73D908274D69}"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 - i gael eu gweithredu gan LlC</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7">
        <xdr:nvSpPr>
          <xdr:cNvPr id="11" name="TextBox 10">
            <a:extLst>
              <a:ext uri="{FF2B5EF4-FFF2-40B4-BE49-F238E27FC236}">
                <a16:creationId xmlns:a16="http://schemas.microsoft.com/office/drawing/2014/main" id="{00000000-0008-0000-0100-00000B000000}"/>
              </a:ext>
            </a:extLst>
          </xdr:cNvPr>
          <xdr:cNvSpPr txBox="1"/>
        </xdr:nvSpPr>
        <xdr:spPr bwMode="auto">
          <a:xfrm>
            <a:off x="15607756" y="2012128"/>
            <a:ext cx="1381684" cy="144583"/>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90E2947-C88B-4A21-8608-40B8AD04D942}"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C - wedi’i glirio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8">
        <xdr:nvSpPr>
          <xdr:cNvPr id="12" name="TextBox 11">
            <a:extLst>
              <a:ext uri="{FF2B5EF4-FFF2-40B4-BE49-F238E27FC236}">
                <a16:creationId xmlns:a16="http://schemas.microsoft.com/office/drawing/2014/main" id="{00000000-0008-0000-0100-00000C000000}"/>
              </a:ext>
            </a:extLst>
          </xdr:cNvPr>
          <xdr:cNvSpPr txBox="1"/>
        </xdr:nvSpPr>
        <xdr:spPr bwMode="auto">
          <a:xfrm>
            <a:off x="15606239" y="2156002"/>
            <a:ext cx="1397861" cy="146988"/>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3D16A64-E4EE-435C-B003-A3B2E16DD39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NB - pwysig</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9">
        <xdr:nvSpPr>
          <xdr:cNvPr id="13" name="TextBox 12">
            <a:extLst>
              <a:ext uri="{FF2B5EF4-FFF2-40B4-BE49-F238E27FC236}">
                <a16:creationId xmlns:a16="http://schemas.microsoft.com/office/drawing/2014/main" id="{00000000-0008-0000-0100-00000D000000}"/>
              </a:ext>
            </a:extLst>
          </xdr:cNvPr>
          <xdr:cNvSpPr txBox="1"/>
        </xdr:nvSpPr>
        <xdr:spPr bwMode="auto">
          <a:xfrm>
            <a:off x="15606282" y="2320163"/>
            <a:ext cx="1181253" cy="151827"/>
          </a:xfrm>
          <a:prstGeom prst="rect">
            <a:avLst/>
          </a:prstGeom>
          <a:solidFill>
            <a:sysClr val="window" lastClr="FFFFFF">
              <a:alpha val="0"/>
            </a:sysClr>
          </a:solidFill>
          <a:ln w="9525" cmpd="sng">
            <a:noFill/>
          </a:ln>
          <a:effectLst/>
        </xdr:spPr>
        <xdr:txBody>
          <a:bodyPr vertOverflow="clip" horzOverflow="clip" wrap="square" lIns="3600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7AE43CAD-EDFC-4818-BE36-716AB9D7094B}"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U - heb eu datrys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30">
        <xdr:nvSpPr>
          <xdr:cNvPr id="23" name="TextBox 22">
            <a:extLst>
              <a:ext uri="{FF2B5EF4-FFF2-40B4-BE49-F238E27FC236}">
                <a16:creationId xmlns:a16="http://schemas.microsoft.com/office/drawing/2014/main" id="{00000000-0008-0000-0100-000017000000}"/>
              </a:ext>
            </a:extLst>
          </xdr:cNvPr>
          <xdr:cNvSpPr txBox="1"/>
        </xdr:nvSpPr>
        <xdr:spPr bwMode="auto">
          <a:xfrm>
            <a:off x="15540782" y="2448536"/>
            <a:ext cx="2076449" cy="161925"/>
          </a:xfrm>
          <a:prstGeom prst="rect">
            <a:avLst/>
          </a:prstGeom>
          <a:solidFill>
            <a:sysClr val="window" lastClr="FFFFFF">
              <a:alpha val="0"/>
            </a:sysClr>
          </a:solidFill>
          <a:ln w="9525" cmpd="sng">
            <a:noFill/>
          </a:ln>
          <a:effectLst/>
        </xdr:spPr>
        <xdr:txBody>
          <a:bodyPr vertOverflow="clip" horzOverflow="clip" wrap="square" lIns="108000" t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DF262706-E0AD-46AE-A111-47FCFF3A946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W - yn aros ar gyfer gweithrediad gan All</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28</xdr:col>
      <xdr:colOff>5537199</xdr:colOff>
      <xdr:row>6</xdr:row>
      <xdr:rowOff>117475</xdr:rowOff>
    </xdr:from>
    <xdr:ext cx="2476501" cy="676275"/>
    <xdr:sp macro="" textlink="ValData!AP73">
      <xdr:nvSpPr>
        <xdr:cNvPr id="3" name="TextBox 2">
          <a:extLst>
            <a:ext uri="{FF2B5EF4-FFF2-40B4-BE49-F238E27FC236}">
              <a16:creationId xmlns:a16="http://schemas.microsoft.com/office/drawing/2014/main" id="{00000000-0008-0000-0200-000003000000}"/>
            </a:ext>
          </a:extLst>
        </xdr:cNvPr>
        <xdr:cNvSpPr txBox="1"/>
      </xdr:nvSpPr>
      <xdr:spPr>
        <a:xfrm>
          <a:off x="18961099" y="1196975"/>
          <a:ext cx="2476501" cy="676275"/>
        </a:xfrm>
        <a:prstGeom prst="rect">
          <a:avLst/>
        </a:prstGeom>
        <a:solidFill>
          <a:sysClr val="window" lastClr="FFFFFF"/>
        </a:solidFill>
        <a:ln w="9525" cmpd="sng">
          <a:solidFill>
            <a:schemeClr val="tx1"/>
          </a:solidFill>
        </a:ln>
        <a:effectLst/>
      </xdr:spPr>
      <xdr:txBody>
        <a:bodyPr vertOverflow="clip" horzOverflow="clip" wrap="square" lIns="36000" tIns="0" rIns="3600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fld id="{8F84F6F9-2CA8-4A48-AA42-CC8FD72313A7}" type="TxLink">
            <a:rPr kumimoji="0" lang="en-US" sz="1000" b="0" i="0" u="none" strike="noStrike" kern="0" cap="none" spc="0" normalizeH="0" baseline="0" noProof="0">
              <a:ln>
                <a:noFill/>
              </a:ln>
              <a:solidFill>
                <a:sysClr val="windowText" lastClr="000000"/>
              </a:solidFill>
              <a:effectLst/>
              <a:uLnTx/>
              <a:uFillTx/>
              <a:latin typeface="Arial"/>
              <a:ea typeface="+mn-ea"/>
              <a:cs typeface="Arial"/>
            </a:rPr>
            <a:pPr marL="0" marR="0" lvl="0" indent="0" algn="l" defTabSz="914400" eaLnBrk="1" fontAlgn="auto" latinLnBrk="0" hangingPunct="1">
              <a:lnSpc>
                <a:spcPct val="100000"/>
              </a:lnSpc>
              <a:spcBef>
                <a:spcPts val="0"/>
              </a:spcBef>
              <a:spcAft>
                <a:spcPts val="0"/>
              </a:spcAft>
              <a:buClrTx/>
              <a:buSzTx/>
              <a:buFontTx/>
              <a:buNone/>
              <a:tabLst/>
              <a:defRPr/>
            </a:pPr>
            <a:t>Ychwanegwch wybodaeth at y maes 'Eich Sylwadau' ar gyfer unrhyw ffigurau sydd wedi'u fflagio a / neu unrhyw ffigurau dan sylw yn y golofn 'Gwirio'.</a:t>
          </a:fld>
          <a:endParaRPr kumimoji="0" lang="en-GB" sz="14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xdr:from>
      <xdr:col>27</xdr:col>
      <xdr:colOff>28574</xdr:colOff>
      <xdr:row>2</xdr:row>
      <xdr:rowOff>174477</xdr:rowOff>
    </xdr:from>
    <xdr:to>
      <xdr:col>28</xdr:col>
      <xdr:colOff>1935650</xdr:colOff>
      <xdr:row>2</xdr:row>
      <xdr:rowOff>293604</xdr:rowOff>
    </xdr:to>
    <xdr:sp macro="" textlink="ValData!AQ26">
      <xdr:nvSpPr>
        <xdr:cNvPr id="8" name="TextBox 7">
          <a:extLst>
            <a:ext uri="{FF2B5EF4-FFF2-40B4-BE49-F238E27FC236}">
              <a16:creationId xmlns:a16="http://schemas.microsoft.com/office/drawing/2014/main" id="{00000000-0008-0000-0200-000008000000}"/>
            </a:ext>
          </a:extLst>
        </xdr:cNvPr>
        <xdr:cNvSpPr txBox="1"/>
      </xdr:nvSpPr>
      <xdr:spPr bwMode="auto">
        <a:xfrm>
          <a:off x="16468724" y="631677"/>
          <a:ext cx="2202351" cy="119127"/>
        </a:xfrm>
        <a:prstGeom prst="rect">
          <a:avLst/>
        </a:prstGeom>
        <a:solidFill>
          <a:sysClr val="window" lastClr="FFFFFF">
            <a:alpha val="0"/>
          </a:sysClr>
        </a:solidFill>
        <a:ln w="9525" cmpd="sng">
          <a:noFill/>
        </a:ln>
        <a:effectLst/>
      </xdr:spPr>
      <xdr:txBody>
        <a:bodyPr vertOverflow="clip" horzOverflow="clip" wrap="square" lIns="90000" t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B65C6D6-1313-4C63-8FE1-03B1202B5C6B}" type="TxLink">
            <a:rPr kumimoji="0" lang="en-US" sz="12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 </a:t>
          </a:fld>
          <a:endParaRPr kumimoji="0" lang="en-GB" sz="800" b="1" i="0" u="none" strike="noStrike" kern="0" cap="none" spc="0" normalizeH="0" baseline="0" noProof="0">
            <a:ln>
              <a:noFill/>
            </a:ln>
            <a:solidFill>
              <a:srgbClr val="010000"/>
            </a:solidFill>
            <a:effectLst/>
            <a:uLnTx/>
            <a:uFillTx/>
            <a:latin typeface="Arial"/>
            <a:cs typeface="Arial"/>
          </a:endParaRPr>
        </a:p>
      </xdr:txBody>
    </xdr:sp>
    <xdr:clientData fPrintsWithSheet="0"/>
  </xdr:twoCellAnchor>
  <xdr:twoCellAnchor>
    <xdr:from>
      <xdr:col>28</xdr:col>
      <xdr:colOff>47273</xdr:colOff>
      <xdr:row>5</xdr:row>
      <xdr:rowOff>107245</xdr:rowOff>
    </xdr:from>
    <xdr:to>
      <xdr:col>28</xdr:col>
      <xdr:colOff>1892300</xdr:colOff>
      <xdr:row>9</xdr:row>
      <xdr:rowOff>173695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13480698" y="999420"/>
          <a:ext cx="1845027" cy="898300"/>
          <a:chOff x="13134976" y="381000"/>
          <a:chExt cx="1419224" cy="1085850"/>
        </a:xfrm>
      </xdr:grpSpPr>
      <xdr:sp macro="" textlink="">
        <xdr:nvSpPr>
          <xdr:cNvPr id="13" name="TextBox 10">
            <a:extLst>
              <a:ext uri="{FF2B5EF4-FFF2-40B4-BE49-F238E27FC236}">
                <a16:creationId xmlns:a16="http://schemas.microsoft.com/office/drawing/2014/main" id="{00000000-0008-0000-0200-00000D000000}"/>
              </a:ext>
            </a:extLst>
          </xdr:cNvPr>
          <xdr:cNvSpPr txBox="1">
            <a:spLocks noChangeArrowheads="1"/>
          </xdr:cNvSpPr>
        </xdr:nvSpPr>
        <xdr:spPr bwMode="auto">
          <a:xfrm>
            <a:off x="13134976" y="381000"/>
            <a:ext cx="1419224" cy="1085850"/>
          </a:xfrm>
          <a:prstGeom prst="rect">
            <a:avLst/>
          </a:prstGeom>
          <a:solidFill>
            <a:srgbClr val="CCC1DA"/>
          </a:solidFill>
          <a:ln w="12700">
            <a:solidFill>
              <a:schemeClr val="tx1"/>
            </a:solidFill>
            <a:miter lim="800000"/>
            <a:headEnd/>
            <a:tailEnd/>
          </a:ln>
        </xdr:spPr>
      </xdr:sp>
      <xdr:sp macro="" textlink="ValData!AP19">
        <xdr:nvSpPr>
          <xdr:cNvPr id="14" name="TextBox 13">
            <a:extLst>
              <a:ext uri="{FF2B5EF4-FFF2-40B4-BE49-F238E27FC236}">
                <a16:creationId xmlns:a16="http://schemas.microsoft.com/office/drawing/2014/main" id="{00000000-0008-0000-0200-00000E000000}"/>
              </a:ext>
            </a:extLst>
          </xdr:cNvPr>
          <xdr:cNvSpPr txBox="1"/>
        </xdr:nvSpPr>
        <xdr:spPr bwMode="auto">
          <a:xfrm>
            <a:off x="13202558" y="409431"/>
            <a:ext cx="1024968" cy="228397"/>
          </a:xfrm>
          <a:prstGeom prst="rect">
            <a:avLst/>
          </a:prstGeom>
          <a:solidFill>
            <a:sysClr val="window" lastClr="FFFFFF">
              <a:alpha val="0"/>
            </a:sysClr>
          </a:solidFill>
          <a:ln w="9525" cmpd="sng">
            <a:noFill/>
          </a:ln>
          <a:effectLst/>
        </xdr:spPr>
        <xdr:txBody>
          <a:bodyPr vertOverflow="clip" horzOverflow="clip" wrap="square" lIns="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6F77C2DF-7884-479F-8506-7D82B6B79FD4}"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MATH O FAES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1">
        <xdr:nvSpPr>
          <xdr:cNvPr id="15" name="TextBox 14">
            <a:extLst>
              <a:ext uri="{FF2B5EF4-FFF2-40B4-BE49-F238E27FC236}">
                <a16:creationId xmlns:a16="http://schemas.microsoft.com/office/drawing/2014/main" id="{00000000-0008-0000-0200-00000F000000}"/>
              </a:ext>
            </a:extLst>
          </xdr:cNvPr>
          <xdr:cNvSpPr txBox="1"/>
        </xdr:nvSpPr>
        <xdr:spPr bwMode="auto">
          <a:xfrm>
            <a:off x="13186275" y="833353"/>
            <a:ext cx="1024968" cy="220720"/>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B4538E7-E279-4739-9FDD-51200C4DC4A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2. Toriad % yn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2">
        <xdr:nvSpPr>
          <xdr:cNvPr id="16" name="TextBox 15">
            <a:extLst>
              <a:ext uri="{FF2B5EF4-FFF2-40B4-BE49-F238E27FC236}">
                <a16:creationId xmlns:a16="http://schemas.microsoft.com/office/drawing/2014/main" id="{00000000-0008-0000-0200-000010000000}"/>
              </a:ext>
            </a:extLst>
          </xdr:cNvPr>
          <xdr:cNvSpPr txBox="1"/>
        </xdr:nvSpPr>
        <xdr:spPr bwMode="auto">
          <a:xfrm>
            <a:off x="13186276" y="1010842"/>
            <a:ext cx="1024968" cy="220720"/>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E227D63-8C7A-475D-8160-314CD3CA49FF}"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3. Toriad yn y ddau</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4">
        <xdr:nvSpPr>
          <xdr:cNvPr id="17" name="TextBox 16">
            <a:extLst>
              <a:ext uri="{FF2B5EF4-FFF2-40B4-BE49-F238E27FC236}">
                <a16:creationId xmlns:a16="http://schemas.microsoft.com/office/drawing/2014/main" id="{00000000-0008-0000-0200-000011000000}"/>
              </a:ext>
            </a:extLst>
          </xdr:cNvPr>
          <xdr:cNvSpPr txBox="1"/>
        </xdr:nvSpPr>
        <xdr:spPr bwMode="auto">
          <a:xfrm>
            <a:off x="13180031" y="1218716"/>
            <a:ext cx="1024968" cy="220719"/>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FAB8F31F-6845-406F-8F3A-336B3746653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9. Naill ai ffigur yn sero</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0">
        <xdr:nvSpPr>
          <xdr:cNvPr id="18" name="TextBox 17">
            <a:extLst>
              <a:ext uri="{FF2B5EF4-FFF2-40B4-BE49-F238E27FC236}">
                <a16:creationId xmlns:a16="http://schemas.microsoft.com/office/drawing/2014/main" id="{00000000-0008-0000-0200-000012000000}"/>
              </a:ext>
            </a:extLst>
          </xdr:cNvPr>
          <xdr:cNvSpPr txBox="1"/>
        </xdr:nvSpPr>
        <xdr:spPr bwMode="auto">
          <a:xfrm>
            <a:off x="13186435" y="605451"/>
            <a:ext cx="1024968" cy="220882"/>
          </a:xfrm>
          <a:prstGeom prst="rect">
            <a:avLst/>
          </a:prstGeom>
          <a:no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580234A-79ED-4873-B936-6799C5C11DAC}"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1. Toriad gwerth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twoCellAnchor>
    <xdr:from>
      <xdr:col>28</xdr:col>
      <xdr:colOff>2012950</xdr:colOff>
      <xdr:row>4</xdr:row>
      <xdr:rowOff>12700</xdr:rowOff>
    </xdr:from>
    <xdr:to>
      <xdr:col>28</xdr:col>
      <xdr:colOff>5165726</xdr:colOff>
      <xdr:row>9</xdr:row>
      <xdr:rowOff>177676</xdr:rowOff>
    </xdr:to>
    <xdr:grpSp>
      <xdr:nvGrpSpPr>
        <xdr:cNvPr id="12" name="Group 11">
          <a:extLst>
            <a:ext uri="{FF2B5EF4-FFF2-40B4-BE49-F238E27FC236}">
              <a16:creationId xmlns:a16="http://schemas.microsoft.com/office/drawing/2014/main" id="{00000000-0008-0000-0200-00000C000000}"/>
            </a:ext>
          </a:extLst>
        </xdr:cNvPr>
        <xdr:cNvGrpSpPr/>
      </xdr:nvGrpSpPr>
      <xdr:grpSpPr>
        <a:xfrm>
          <a:off x="15440025" y="714375"/>
          <a:ext cx="3159126" cy="1190501"/>
          <a:chOff x="15540782" y="1686820"/>
          <a:chExt cx="2584892" cy="987917"/>
        </a:xfrm>
      </xdr:grpSpPr>
      <xdr:sp macro="" textlink="">
        <xdr:nvSpPr>
          <xdr:cNvPr id="20" name="TextBox 16">
            <a:extLst>
              <a:ext uri="{FF2B5EF4-FFF2-40B4-BE49-F238E27FC236}">
                <a16:creationId xmlns:a16="http://schemas.microsoft.com/office/drawing/2014/main" id="{00000000-0008-0000-0200-000014000000}"/>
              </a:ext>
            </a:extLst>
          </xdr:cNvPr>
          <xdr:cNvSpPr txBox="1">
            <a:spLocks noChangeArrowheads="1"/>
          </xdr:cNvSpPr>
        </xdr:nvSpPr>
        <xdr:spPr bwMode="auto">
          <a:xfrm>
            <a:off x="15588620" y="1688488"/>
            <a:ext cx="2537054" cy="986249"/>
          </a:xfrm>
          <a:prstGeom prst="rect">
            <a:avLst/>
          </a:prstGeom>
          <a:solidFill>
            <a:srgbClr val="FCD5B5"/>
          </a:solidFill>
          <a:ln w="12700">
            <a:solidFill>
              <a:schemeClr val="tx1"/>
            </a:solidFill>
            <a:miter lim="800000"/>
            <a:headEnd/>
            <a:tailEnd/>
          </a:ln>
        </xdr:spPr>
      </xdr:sp>
      <xdr:sp macro="" textlink="ValData!AP25">
        <xdr:nvSpPr>
          <xdr:cNvPr id="21" name="TextBox 20">
            <a:extLst>
              <a:ext uri="{FF2B5EF4-FFF2-40B4-BE49-F238E27FC236}">
                <a16:creationId xmlns:a16="http://schemas.microsoft.com/office/drawing/2014/main" id="{00000000-0008-0000-0200-000015000000}"/>
              </a:ext>
            </a:extLst>
          </xdr:cNvPr>
          <xdr:cNvSpPr txBox="1"/>
        </xdr:nvSpPr>
        <xdr:spPr bwMode="auto">
          <a:xfrm>
            <a:off x="15623601" y="1686820"/>
            <a:ext cx="2240023" cy="172994"/>
          </a:xfrm>
          <a:prstGeom prst="rect">
            <a:avLst/>
          </a:prstGeom>
          <a:solidFill>
            <a:sysClr val="window" lastClr="FFFFFF">
              <a:alpha val="0"/>
            </a:sysClr>
          </a:solidFill>
          <a:ln w="9525" cmpd="sng">
            <a:noFill/>
          </a:ln>
          <a:effectLst/>
        </xdr:spPr>
        <xdr:txBody>
          <a:bodyPr vertOverflow="clip" horzOverflow="clip" wrap="square" lIns="36000" tIns="0" rIns="36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191340F4-4E7F-4B93-A47A-AB4A0CD914AC}"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STATWS MAES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6">
        <xdr:nvSpPr>
          <xdr:cNvPr id="22" name="TextBox 21">
            <a:extLst>
              <a:ext uri="{FF2B5EF4-FFF2-40B4-BE49-F238E27FC236}">
                <a16:creationId xmlns:a16="http://schemas.microsoft.com/office/drawing/2014/main" id="{00000000-0008-0000-0200-000016000000}"/>
              </a:ext>
            </a:extLst>
          </xdr:cNvPr>
          <xdr:cNvSpPr txBox="1"/>
        </xdr:nvSpPr>
        <xdr:spPr bwMode="auto">
          <a:xfrm>
            <a:off x="15616890" y="1867878"/>
            <a:ext cx="1776691" cy="143721"/>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8BD0C437-1ADA-43C8-ADC0-73D908274D69}"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 - i gael eu gweithredu gan LlC</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7">
        <xdr:nvSpPr>
          <xdr:cNvPr id="23" name="TextBox 22">
            <a:extLst>
              <a:ext uri="{FF2B5EF4-FFF2-40B4-BE49-F238E27FC236}">
                <a16:creationId xmlns:a16="http://schemas.microsoft.com/office/drawing/2014/main" id="{00000000-0008-0000-0200-000017000000}"/>
              </a:ext>
            </a:extLst>
          </xdr:cNvPr>
          <xdr:cNvSpPr txBox="1"/>
        </xdr:nvSpPr>
        <xdr:spPr bwMode="auto">
          <a:xfrm>
            <a:off x="15607756" y="2012128"/>
            <a:ext cx="1381684" cy="144583"/>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90E2947-C88B-4A21-8608-40B8AD04D942}"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C - wedi’i glirio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8">
        <xdr:nvSpPr>
          <xdr:cNvPr id="24" name="TextBox 23">
            <a:extLst>
              <a:ext uri="{FF2B5EF4-FFF2-40B4-BE49-F238E27FC236}">
                <a16:creationId xmlns:a16="http://schemas.microsoft.com/office/drawing/2014/main" id="{00000000-0008-0000-0200-000018000000}"/>
              </a:ext>
            </a:extLst>
          </xdr:cNvPr>
          <xdr:cNvSpPr txBox="1"/>
        </xdr:nvSpPr>
        <xdr:spPr bwMode="auto">
          <a:xfrm>
            <a:off x="15606239" y="2156002"/>
            <a:ext cx="1397861" cy="146988"/>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3D16A64-E4EE-435C-B003-A3B2E16DD39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NB - pwysig</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9">
        <xdr:nvSpPr>
          <xdr:cNvPr id="25" name="TextBox 24">
            <a:extLst>
              <a:ext uri="{FF2B5EF4-FFF2-40B4-BE49-F238E27FC236}">
                <a16:creationId xmlns:a16="http://schemas.microsoft.com/office/drawing/2014/main" id="{00000000-0008-0000-0200-000019000000}"/>
              </a:ext>
            </a:extLst>
          </xdr:cNvPr>
          <xdr:cNvSpPr txBox="1"/>
        </xdr:nvSpPr>
        <xdr:spPr bwMode="auto">
          <a:xfrm>
            <a:off x="15606282" y="2320163"/>
            <a:ext cx="1181253" cy="151827"/>
          </a:xfrm>
          <a:prstGeom prst="rect">
            <a:avLst/>
          </a:prstGeom>
          <a:solidFill>
            <a:sysClr val="window" lastClr="FFFFFF">
              <a:alpha val="0"/>
            </a:sysClr>
          </a:solidFill>
          <a:ln w="9525" cmpd="sng">
            <a:noFill/>
          </a:ln>
          <a:effectLst/>
        </xdr:spPr>
        <xdr:txBody>
          <a:bodyPr vertOverflow="clip" horzOverflow="clip" wrap="square" lIns="3600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7AE43CAD-EDFC-4818-BE36-716AB9D7094B}"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U - heb eu datrys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30">
        <xdr:nvSpPr>
          <xdr:cNvPr id="26" name="TextBox 25">
            <a:extLst>
              <a:ext uri="{FF2B5EF4-FFF2-40B4-BE49-F238E27FC236}">
                <a16:creationId xmlns:a16="http://schemas.microsoft.com/office/drawing/2014/main" id="{00000000-0008-0000-0200-00001A000000}"/>
              </a:ext>
            </a:extLst>
          </xdr:cNvPr>
          <xdr:cNvSpPr txBox="1"/>
        </xdr:nvSpPr>
        <xdr:spPr bwMode="auto">
          <a:xfrm>
            <a:off x="15540782" y="2448536"/>
            <a:ext cx="2076449" cy="161925"/>
          </a:xfrm>
          <a:prstGeom prst="rect">
            <a:avLst/>
          </a:prstGeom>
          <a:solidFill>
            <a:sysClr val="window" lastClr="FFFFFF">
              <a:alpha val="0"/>
            </a:sysClr>
          </a:solidFill>
          <a:ln w="9525" cmpd="sng">
            <a:noFill/>
          </a:ln>
          <a:effectLst/>
        </xdr:spPr>
        <xdr:txBody>
          <a:bodyPr vertOverflow="clip" horzOverflow="clip" wrap="square" lIns="108000" t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DF262706-E0AD-46AE-A111-47FCFF3A946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W - yn aros ar gyfer gweithrediad gan All</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10</xdr:row>
      <xdr:rowOff>0</xdr:rowOff>
    </xdr:from>
    <xdr:to>
      <xdr:col>11</xdr:col>
      <xdr:colOff>685800</xdr:colOff>
      <xdr:row>32</xdr:row>
      <xdr:rowOff>0</xdr:rowOff>
    </xdr:to>
    <xdr:sp macro="" textlink="" fLocksText="0">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876300" y="2070100"/>
          <a:ext cx="7391400" cy="419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overflow" horzOverflow="overflow" wrap="square"/>
        <a:lstStyle/>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6</xdr:row>
      <xdr:rowOff>38100</xdr:rowOff>
    </xdr:from>
    <xdr:to>
      <xdr:col>7</xdr:col>
      <xdr:colOff>600075</xdr:colOff>
      <xdr:row>6</xdr:row>
      <xdr:rowOff>590550</xdr:rowOff>
    </xdr:to>
    <xdr:sp macro="" textlink="Text!G120">
      <xdr:nvSpPr>
        <xdr:cNvPr id="6149" name="Text Box 5">
          <a:extLst>
            <a:ext uri="{FF2B5EF4-FFF2-40B4-BE49-F238E27FC236}">
              <a16:creationId xmlns:a16="http://schemas.microsoft.com/office/drawing/2014/main" id="{00000000-0008-0000-0400-000005180000}"/>
            </a:ext>
          </a:extLst>
        </xdr:cNvPr>
        <xdr:cNvSpPr txBox="1">
          <a:spLocks noChangeAspect="1" noChangeArrowheads="1"/>
        </xdr:cNvSpPr>
      </xdr:nvSpPr>
      <xdr:spPr bwMode="auto">
        <a:xfrm>
          <a:off x="1057275" y="1943100"/>
          <a:ext cx="5295900" cy="552450"/>
        </a:xfrm>
        <a:prstGeom prst="rect">
          <a:avLst/>
        </a:prstGeom>
        <a:solidFill>
          <a:srgbClr xmlns:mc="http://schemas.openxmlformats.org/markup-compatibility/2006" xmlns:a14="http://schemas.microsoft.com/office/drawing/2010/main" val="E5F5FF"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l" rtl="0">
            <a:defRPr sz="1000"/>
          </a:pPr>
          <a:fld id="{519BA114-0E2A-430A-A3CE-C7AA64B9EF38}" type="TxLink">
            <a:rPr lang="en-GB" sz="1000" b="0" i="0" u="none" strike="noStrike" baseline="0">
              <a:solidFill>
                <a:srgbClr val="010000"/>
              </a:solidFill>
              <a:latin typeface="Arial"/>
              <a:cs typeface="Arial"/>
            </a:rPr>
            <a:pPr algn="l" rtl="0">
              <a:defRPr sz="1000"/>
            </a:pPr>
            <a:t>Rydym bob amser yn ceisio gwella'r ffurflen i'w gwneud yn haws i'w llenwi, gan barhau i sicrhau cywirdeb data a chysondeb ar gyfer yr holl awdurdodau. Os oes gennych unrhyw sylwadau neu awgrymiadau a allai fod yn ddefnyddiol, nodwch nhw isod: </a:t>
          </a:fld>
          <a:endParaRPr lang="en-GB" sz="1000" b="0" i="0" u="none" strike="noStrike" baseline="0">
            <a:solidFill>
              <a:srgbClr val="010000"/>
            </a:solidFill>
            <a:latin typeface="Arial"/>
            <a:cs typeface="Arial"/>
          </a:endParaRPr>
        </a:p>
      </xdr:txBody>
    </xdr:sp>
    <xdr:clientData/>
  </xdr:twoCellAnchor>
  <xdr:twoCellAnchor>
    <xdr:from>
      <xdr:col>2</xdr:col>
      <xdr:colOff>19050</xdr:colOff>
      <xdr:row>7</xdr:row>
      <xdr:rowOff>247650</xdr:rowOff>
    </xdr:from>
    <xdr:to>
      <xdr:col>7</xdr:col>
      <xdr:colOff>409575</xdr:colOff>
      <xdr:row>9</xdr:row>
      <xdr:rowOff>76200</xdr:rowOff>
    </xdr:to>
    <xdr:sp macro="" textlink="" fLocksText="0">
      <xdr:nvSpPr>
        <xdr:cNvPr id="6202" name="TextBox 1">
          <a:extLst>
            <a:ext uri="{FF2B5EF4-FFF2-40B4-BE49-F238E27FC236}">
              <a16:creationId xmlns:a16="http://schemas.microsoft.com/office/drawing/2014/main" id="{00000000-0008-0000-0400-00003A180000}"/>
            </a:ext>
          </a:extLst>
        </xdr:cNvPr>
        <xdr:cNvSpPr txBox="1">
          <a:spLocks noChangeArrowheads="1"/>
        </xdr:cNvSpPr>
      </xdr:nvSpPr>
      <xdr:spPr bwMode="auto">
        <a:xfrm>
          <a:off x="1047750" y="209550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xdr:txBody>
    </xdr:sp>
    <xdr:clientData/>
  </xdr:twoCellAnchor>
  <xdr:twoCellAnchor>
    <xdr:from>
      <xdr:col>2</xdr:col>
      <xdr:colOff>0</xdr:colOff>
      <xdr:row>14</xdr:row>
      <xdr:rowOff>0</xdr:rowOff>
    </xdr:from>
    <xdr:to>
      <xdr:col>7</xdr:col>
      <xdr:colOff>390525</xdr:colOff>
      <xdr:row>16</xdr:row>
      <xdr:rowOff>19050</xdr:rowOff>
    </xdr:to>
    <xdr:sp macro="" textlink="" fLocksText="0">
      <xdr:nvSpPr>
        <xdr:cNvPr id="6203" name="TextBox 8">
          <a:extLst>
            <a:ext uri="{FF2B5EF4-FFF2-40B4-BE49-F238E27FC236}">
              <a16:creationId xmlns:a16="http://schemas.microsoft.com/office/drawing/2014/main" id="{00000000-0008-0000-0400-00003B180000}"/>
            </a:ext>
          </a:extLst>
        </xdr:cNvPr>
        <xdr:cNvSpPr txBox="1">
          <a:spLocks noChangeArrowheads="1"/>
        </xdr:cNvSpPr>
      </xdr:nvSpPr>
      <xdr:spPr bwMode="auto">
        <a:xfrm>
          <a:off x="428625" y="497205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0</xdr:colOff>
      <xdr:row>17</xdr:row>
      <xdr:rowOff>0</xdr:rowOff>
    </xdr:from>
    <xdr:to>
      <xdr:col>7</xdr:col>
      <xdr:colOff>390525</xdr:colOff>
      <xdr:row>18</xdr:row>
      <xdr:rowOff>133350</xdr:rowOff>
    </xdr:to>
    <xdr:sp macro="" textlink="" fLocksText="0">
      <xdr:nvSpPr>
        <xdr:cNvPr id="6204" name="TextBox 9">
          <a:extLst>
            <a:ext uri="{FF2B5EF4-FFF2-40B4-BE49-F238E27FC236}">
              <a16:creationId xmlns:a16="http://schemas.microsoft.com/office/drawing/2014/main" id="{00000000-0008-0000-0400-00003C180000}"/>
            </a:ext>
          </a:extLst>
        </xdr:cNvPr>
        <xdr:cNvSpPr txBox="1">
          <a:spLocks noChangeArrowheads="1"/>
        </xdr:cNvSpPr>
      </xdr:nvSpPr>
      <xdr:spPr bwMode="auto">
        <a:xfrm>
          <a:off x="428625" y="657225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0</xdr:colOff>
      <xdr:row>11</xdr:row>
      <xdr:rowOff>0</xdr:rowOff>
    </xdr:from>
    <xdr:to>
      <xdr:col>7</xdr:col>
      <xdr:colOff>390525</xdr:colOff>
      <xdr:row>13</xdr:row>
      <xdr:rowOff>19050</xdr:rowOff>
    </xdr:to>
    <xdr:sp macro="" textlink="" fLocksText="0">
      <xdr:nvSpPr>
        <xdr:cNvPr id="6205" name="TextBox 6">
          <a:extLst>
            <a:ext uri="{FF2B5EF4-FFF2-40B4-BE49-F238E27FC236}">
              <a16:creationId xmlns:a16="http://schemas.microsoft.com/office/drawing/2014/main" id="{00000000-0008-0000-0400-00003D180000}"/>
            </a:ext>
          </a:extLst>
        </xdr:cNvPr>
        <xdr:cNvSpPr txBox="1">
          <a:spLocks noChangeArrowheads="1"/>
        </xdr:cNvSpPr>
      </xdr:nvSpPr>
      <xdr:spPr bwMode="auto">
        <a:xfrm>
          <a:off x="428625" y="337185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14</xdr:row>
      <xdr:rowOff>19050</xdr:rowOff>
    </xdr:from>
    <xdr:to>
      <xdr:col>9</xdr:col>
      <xdr:colOff>0</xdr:colOff>
      <xdr:row>15</xdr:row>
      <xdr:rowOff>0</xdr:rowOff>
    </xdr:to>
    <xdr:sp macro="" textlink="" fLocksText="0">
      <xdr:nvSpPr>
        <xdr:cNvPr id="8222" name="TextBox 1">
          <a:extLst>
            <a:ext uri="{FF2B5EF4-FFF2-40B4-BE49-F238E27FC236}">
              <a16:creationId xmlns:a16="http://schemas.microsoft.com/office/drawing/2014/main" id="{00000000-0008-0000-0500-00001E200000}"/>
            </a:ext>
          </a:extLst>
        </xdr:cNvPr>
        <xdr:cNvSpPr txBox="1">
          <a:spLocks noChangeArrowheads="1"/>
        </xdr:cNvSpPr>
      </xdr:nvSpPr>
      <xdr:spPr bwMode="auto">
        <a:xfrm>
          <a:off x="1047750" y="3609975"/>
          <a:ext cx="6496050" cy="904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3854.6090974537" createdVersion="6" refreshedVersion="6" recordCount="5180" xr:uid="{00000000-000A-0000-FFFF-FFFF04000000}">
  <cacheSource type="external" connectionId="2"/>
  <cacheFields count="4">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62"/>
        <n v="564"/>
        <n v="566"/>
        <n v="568"/>
        <n v="572"/>
        <n v="574"/>
        <n v="576"/>
        <n v="582"/>
        <n v="584"/>
        <n v="586"/>
        <n v="595"/>
        <n v="596"/>
        <n v="597"/>
        <n v="598"/>
        <n v="600"/>
      </sharedItems>
    </cacheField>
    <cacheField name="RowRef" numFmtId="0" sqlType="3">
      <sharedItems containsSemiMixedTypes="0" containsString="0" containsNumber="1" minValue="1" maxValue="50" count="55">
        <n v="1"/>
        <n v="2"/>
        <n v="3"/>
        <n v="4"/>
        <n v="5"/>
        <n v="6"/>
        <n v="7"/>
        <n v="8"/>
        <n v="9"/>
        <n v="10"/>
        <n v="11"/>
        <n v="12"/>
        <n v="13"/>
        <n v="14"/>
        <n v="15"/>
        <n v="16"/>
        <n v="17"/>
        <n v="17.100000000000001"/>
        <n v="19"/>
        <n v="20"/>
        <n v="21"/>
        <n v="22"/>
        <n v="23"/>
        <n v="24"/>
        <n v="25"/>
        <n v="26"/>
        <n v="27"/>
        <n v="28"/>
        <n v="29"/>
        <n v="30"/>
        <n v="30.1"/>
        <n v="30.2"/>
        <n v="31"/>
        <n v="31.1"/>
        <n v="31.2"/>
        <n v="32"/>
        <n v="33"/>
        <n v="33.5"/>
        <n v="34"/>
        <n v="35"/>
        <n v="36"/>
        <n v="37"/>
        <n v="38"/>
        <n v="39"/>
        <n v="40"/>
        <n v="41"/>
        <n v="42"/>
        <n v="43"/>
        <n v="44"/>
        <n v="45"/>
        <n v="46"/>
        <n v="47"/>
        <n v="48"/>
        <n v="49"/>
        <n v="50"/>
      </sharedItems>
    </cacheField>
    <cacheField name="ColumnRef" numFmtId="0" sqlType="3">
      <sharedItems containsSemiMixedTypes="0" containsString="0" containsNumber="1" containsInteger="1" minValue="1" maxValue="5" count="5">
        <n v="1"/>
        <n v="2"/>
        <n v="3"/>
        <n v="4"/>
        <n v="5"/>
      </sharedItems>
    </cacheField>
    <cacheField name="Data2" numFmtId="0" sqlType="6">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erson, Bruce (KAS)" refreshedDate="44228.696112152778" createdVersion="6" refreshedVersion="6" recordCount="140" xr:uid="{00000000-000A-0000-FFFF-FFFF05000000}">
  <cacheSource type="worksheet">
    <worksheetSource name="_tab1"/>
  </cacheSource>
  <cacheFields count="6">
    <cacheField name="YearCode" numFmtId="0">
      <sharedItems containsSemiMixedTypes="0" containsString="0" containsNumber="1" containsInteger="1" minValue="202021" maxValue="202021"/>
    </cacheField>
    <cacheField name="FormRef" numFmtId="0">
      <sharedItems/>
    </cacheField>
    <cacheField name="RowRef" numFmtId="0">
      <sharedItems containsSemiMixedTypes="0" containsString="0" containsNumber="1" minValue="1" maxValue="50" count="55">
        <n v="1"/>
        <n v="2"/>
        <n v="3"/>
        <n v="4"/>
        <n v="5"/>
        <n v="6"/>
        <n v="7"/>
        <n v="8"/>
        <n v="9"/>
        <n v="10"/>
        <n v="11"/>
        <n v="12"/>
        <n v="13"/>
        <n v="14"/>
        <n v="15"/>
        <n v="16"/>
        <n v="17"/>
        <n v="17.100000000000001"/>
        <n v="19"/>
        <n v="20"/>
        <n v="21"/>
        <n v="22"/>
        <n v="23"/>
        <n v="24"/>
        <n v="25"/>
        <n v="26"/>
        <n v="27"/>
        <n v="28"/>
        <n v="29"/>
        <n v="30"/>
        <n v="30.1"/>
        <n v="30.2"/>
        <n v="31"/>
        <n v="31.1"/>
        <n v="31.2"/>
        <n v="32"/>
        <n v="33"/>
        <n v="33.5"/>
        <n v="34"/>
        <n v="35"/>
        <n v="36"/>
        <n v="37"/>
        <n v="38"/>
        <n v="39"/>
        <n v="40"/>
        <n v="41"/>
        <n v="42"/>
        <n v="43"/>
        <n v="44"/>
        <n v="45"/>
        <n v="46"/>
        <n v="47"/>
        <n v="48"/>
        <n v="49"/>
        <n v="50"/>
      </sharedItems>
    </cacheField>
    <cacheField name="ColumnRef" numFmtId="0">
      <sharedItems containsSemiMixedTypes="0" containsString="0" containsNumber="1" containsInteger="1" minValue="1" maxValue="5" count="5">
        <n v="1"/>
        <n v="2"/>
        <n v="3"/>
        <n v="4"/>
        <n v="5"/>
      </sharedItems>
    </cacheField>
    <cacheField name="AuthCode" numFmtId="3">
      <sharedItems containsSemiMixedTypes="0" containsString="0" containsNumber="1" containsInteger="1" minValue="552" maxValue="552"/>
    </cacheField>
    <cacheField name="Data"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180">
  <r>
    <x v="0"/>
    <x v="0"/>
    <x v="0"/>
    <x v="0"/>
  </r>
  <r>
    <x v="1"/>
    <x v="0"/>
    <x v="0"/>
    <x v="0"/>
  </r>
  <r>
    <x v="2"/>
    <x v="0"/>
    <x v="0"/>
    <x v="0"/>
  </r>
  <r>
    <x v="3"/>
    <x v="0"/>
    <x v="0"/>
    <x v="0"/>
  </r>
  <r>
    <x v="4"/>
    <x v="0"/>
    <x v="0"/>
    <x v="0"/>
  </r>
  <r>
    <x v="5"/>
    <x v="0"/>
    <x v="0"/>
    <x v="0"/>
  </r>
  <r>
    <x v="6"/>
    <x v="0"/>
    <x v="0"/>
    <x v="0"/>
  </r>
  <r>
    <x v="7"/>
    <x v="0"/>
    <x v="0"/>
    <x v="0"/>
  </r>
  <r>
    <x v="8"/>
    <x v="0"/>
    <x v="0"/>
    <x v="0"/>
  </r>
  <r>
    <x v="9"/>
    <x v="0"/>
    <x v="0"/>
    <x v="0"/>
  </r>
  <r>
    <x v="10"/>
    <x v="0"/>
    <x v="0"/>
    <x v="0"/>
  </r>
  <r>
    <x v="11"/>
    <x v="0"/>
    <x v="0"/>
    <x v="0"/>
  </r>
  <r>
    <x v="12"/>
    <x v="0"/>
    <x v="0"/>
    <x v="0"/>
  </r>
  <r>
    <x v="13"/>
    <x v="0"/>
    <x v="0"/>
    <x v="0"/>
  </r>
  <r>
    <x v="14"/>
    <x v="0"/>
    <x v="0"/>
    <x v="0"/>
  </r>
  <r>
    <x v="15"/>
    <x v="0"/>
    <x v="0"/>
    <x v="0"/>
  </r>
  <r>
    <x v="16"/>
    <x v="0"/>
    <x v="0"/>
    <x v="0"/>
  </r>
  <r>
    <x v="17"/>
    <x v="0"/>
    <x v="0"/>
    <x v="0"/>
  </r>
  <r>
    <x v="18"/>
    <x v="0"/>
    <x v="0"/>
    <x v="0"/>
  </r>
  <r>
    <x v="19"/>
    <x v="0"/>
    <x v="0"/>
    <x v="0"/>
  </r>
  <r>
    <x v="20"/>
    <x v="0"/>
    <x v="0"/>
    <x v="0"/>
  </r>
  <r>
    <x v="21"/>
    <x v="0"/>
    <x v="0"/>
    <x v="0"/>
  </r>
  <r>
    <x v="22"/>
    <x v="0"/>
    <x v="0"/>
    <x v="0"/>
  </r>
  <r>
    <x v="23"/>
    <x v="0"/>
    <x v="0"/>
    <x v="0"/>
  </r>
  <r>
    <x v="24"/>
    <x v="0"/>
    <x v="0"/>
    <x v="0"/>
  </r>
  <r>
    <x v="25"/>
    <x v="0"/>
    <x v="0"/>
    <x v="0"/>
  </r>
  <r>
    <x v="26"/>
    <x v="0"/>
    <x v="0"/>
    <x v="0"/>
  </r>
  <r>
    <x v="27"/>
    <x v="0"/>
    <x v="0"/>
    <x v="0"/>
  </r>
  <r>
    <x v="28"/>
    <x v="0"/>
    <x v="0"/>
    <x v="0"/>
  </r>
  <r>
    <x v="29"/>
    <x v="0"/>
    <x v="0"/>
    <x v="0"/>
  </r>
  <r>
    <x v="30"/>
    <x v="0"/>
    <x v="0"/>
    <x v="0"/>
  </r>
  <r>
    <x v="31"/>
    <x v="0"/>
    <x v="0"/>
    <x v="0"/>
  </r>
  <r>
    <x v="32"/>
    <x v="0"/>
    <x v="0"/>
    <x v="0"/>
  </r>
  <r>
    <x v="33"/>
    <x v="0"/>
    <x v="0"/>
    <x v="0"/>
  </r>
  <r>
    <x v="34"/>
    <x v="0"/>
    <x v="0"/>
    <x v="0"/>
  </r>
  <r>
    <x v="35"/>
    <x v="0"/>
    <x v="0"/>
    <x v="0"/>
  </r>
  <r>
    <x v="36"/>
    <x v="0"/>
    <x v="0"/>
    <x v="0"/>
  </r>
  <r>
    <x v="0"/>
    <x v="0"/>
    <x v="1"/>
    <x v="0"/>
  </r>
  <r>
    <x v="1"/>
    <x v="0"/>
    <x v="1"/>
    <x v="0"/>
  </r>
  <r>
    <x v="2"/>
    <x v="0"/>
    <x v="1"/>
    <x v="0"/>
  </r>
  <r>
    <x v="3"/>
    <x v="0"/>
    <x v="1"/>
    <x v="0"/>
  </r>
  <r>
    <x v="4"/>
    <x v="0"/>
    <x v="1"/>
    <x v="0"/>
  </r>
  <r>
    <x v="5"/>
    <x v="0"/>
    <x v="1"/>
    <x v="0"/>
  </r>
  <r>
    <x v="6"/>
    <x v="0"/>
    <x v="1"/>
    <x v="0"/>
  </r>
  <r>
    <x v="7"/>
    <x v="0"/>
    <x v="1"/>
    <x v="0"/>
  </r>
  <r>
    <x v="8"/>
    <x v="0"/>
    <x v="1"/>
    <x v="0"/>
  </r>
  <r>
    <x v="9"/>
    <x v="0"/>
    <x v="1"/>
    <x v="0"/>
  </r>
  <r>
    <x v="10"/>
    <x v="0"/>
    <x v="1"/>
    <x v="0"/>
  </r>
  <r>
    <x v="11"/>
    <x v="0"/>
    <x v="1"/>
    <x v="0"/>
  </r>
  <r>
    <x v="12"/>
    <x v="0"/>
    <x v="1"/>
    <x v="0"/>
  </r>
  <r>
    <x v="13"/>
    <x v="0"/>
    <x v="1"/>
    <x v="0"/>
  </r>
  <r>
    <x v="14"/>
    <x v="0"/>
    <x v="1"/>
    <x v="0"/>
  </r>
  <r>
    <x v="15"/>
    <x v="0"/>
    <x v="1"/>
    <x v="0"/>
  </r>
  <r>
    <x v="16"/>
    <x v="0"/>
    <x v="1"/>
    <x v="0"/>
  </r>
  <r>
    <x v="17"/>
    <x v="0"/>
    <x v="1"/>
    <x v="0"/>
  </r>
  <r>
    <x v="18"/>
    <x v="0"/>
    <x v="1"/>
    <x v="0"/>
  </r>
  <r>
    <x v="19"/>
    <x v="0"/>
    <x v="1"/>
    <x v="0"/>
  </r>
  <r>
    <x v="20"/>
    <x v="0"/>
    <x v="1"/>
    <x v="0"/>
  </r>
  <r>
    <x v="21"/>
    <x v="0"/>
    <x v="1"/>
    <x v="0"/>
  </r>
  <r>
    <x v="22"/>
    <x v="0"/>
    <x v="1"/>
    <x v="0"/>
  </r>
  <r>
    <x v="23"/>
    <x v="0"/>
    <x v="1"/>
    <x v="0"/>
  </r>
  <r>
    <x v="24"/>
    <x v="0"/>
    <x v="1"/>
    <x v="0"/>
  </r>
  <r>
    <x v="25"/>
    <x v="0"/>
    <x v="1"/>
    <x v="0"/>
  </r>
  <r>
    <x v="26"/>
    <x v="0"/>
    <x v="1"/>
    <x v="0"/>
  </r>
  <r>
    <x v="27"/>
    <x v="0"/>
    <x v="1"/>
    <x v="0"/>
  </r>
  <r>
    <x v="28"/>
    <x v="0"/>
    <x v="1"/>
    <x v="0"/>
  </r>
  <r>
    <x v="29"/>
    <x v="0"/>
    <x v="1"/>
    <x v="0"/>
  </r>
  <r>
    <x v="30"/>
    <x v="0"/>
    <x v="1"/>
    <x v="0"/>
  </r>
  <r>
    <x v="31"/>
    <x v="0"/>
    <x v="1"/>
    <x v="0"/>
  </r>
  <r>
    <x v="32"/>
    <x v="0"/>
    <x v="1"/>
    <x v="0"/>
  </r>
  <r>
    <x v="33"/>
    <x v="0"/>
    <x v="1"/>
    <x v="0"/>
  </r>
  <r>
    <x v="34"/>
    <x v="0"/>
    <x v="1"/>
    <x v="0"/>
  </r>
  <r>
    <x v="35"/>
    <x v="0"/>
    <x v="1"/>
    <x v="0"/>
  </r>
  <r>
    <x v="36"/>
    <x v="0"/>
    <x v="1"/>
    <x v="0"/>
  </r>
  <r>
    <x v="0"/>
    <x v="1"/>
    <x v="0"/>
    <x v="0"/>
  </r>
  <r>
    <x v="1"/>
    <x v="1"/>
    <x v="0"/>
    <x v="0"/>
  </r>
  <r>
    <x v="2"/>
    <x v="1"/>
    <x v="0"/>
    <x v="0"/>
  </r>
  <r>
    <x v="3"/>
    <x v="1"/>
    <x v="0"/>
    <x v="0"/>
  </r>
  <r>
    <x v="4"/>
    <x v="1"/>
    <x v="0"/>
    <x v="0"/>
  </r>
  <r>
    <x v="5"/>
    <x v="1"/>
    <x v="0"/>
    <x v="0"/>
  </r>
  <r>
    <x v="6"/>
    <x v="1"/>
    <x v="0"/>
    <x v="0"/>
  </r>
  <r>
    <x v="7"/>
    <x v="1"/>
    <x v="0"/>
    <x v="0"/>
  </r>
  <r>
    <x v="8"/>
    <x v="1"/>
    <x v="0"/>
    <x v="0"/>
  </r>
  <r>
    <x v="9"/>
    <x v="1"/>
    <x v="0"/>
    <x v="0"/>
  </r>
  <r>
    <x v="10"/>
    <x v="1"/>
    <x v="0"/>
    <x v="0"/>
  </r>
  <r>
    <x v="11"/>
    <x v="1"/>
    <x v="0"/>
    <x v="0"/>
  </r>
  <r>
    <x v="12"/>
    <x v="1"/>
    <x v="0"/>
    <x v="0"/>
  </r>
  <r>
    <x v="13"/>
    <x v="1"/>
    <x v="0"/>
    <x v="0"/>
  </r>
  <r>
    <x v="14"/>
    <x v="1"/>
    <x v="0"/>
    <x v="0"/>
  </r>
  <r>
    <x v="15"/>
    <x v="1"/>
    <x v="0"/>
    <x v="0"/>
  </r>
  <r>
    <x v="16"/>
    <x v="1"/>
    <x v="0"/>
    <x v="0"/>
  </r>
  <r>
    <x v="17"/>
    <x v="1"/>
    <x v="0"/>
    <x v="0"/>
  </r>
  <r>
    <x v="18"/>
    <x v="1"/>
    <x v="0"/>
    <x v="0"/>
  </r>
  <r>
    <x v="19"/>
    <x v="1"/>
    <x v="0"/>
    <x v="0"/>
  </r>
  <r>
    <x v="20"/>
    <x v="1"/>
    <x v="0"/>
    <x v="0"/>
  </r>
  <r>
    <x v="21"/>
    <x v="1"/>
    <x v="0"/>
    <x v="0"/>
  </r>
  <r>
    <x v="22"/>
    <x v="1"/>
    <x v="0"/>
    <x v="0"/>
  </r>
  <r>
    <x v="23"/>
    <x v="1"/>
    <x v="0"/>
    <x v="0"/>
  </r>
  <r>
    <x v="24"/>
    <x v="1"/>
    <x v="0"/>
    <x v="0"/>
  </r>
  <r>
    <x v="25"/>
    <x v="1"/>
    <x v="0"/>
    <x v="0"/>
  </r>
  <r>
    <x v="26"/>
    <x v="1"/>
    <x v="0"/>
    <x v="0"/>
  </r>
  <r>
    <x v="27"/>
    <x v="1"/>
    <x v="0"/>
    <x v="0"/>
  </r>
  <r>
    <x v="28"/>
    <x v="1"/>
    <x v="0"/>
    <x v="0"/>
  </r>
  <r>
    <x v="29"/>
    <x v="1"/>
    <x v="0"/>
    <x v="0"/>
  </r>
  <r>
    <x v="30"/>
    <x v="1"/>
    <x v="0"/>
    <x v="0"/>
  </r>
  <r>
    <x v="31"/>
    <x v="1"/>
    <x v="0"/>
    <x v="0"/>
  </r>
  <r>
    <x v="32"/>
    <x v="1"/>
    <x v="0"/>
    <x v="0"/>
  </r>
  <r>
    <x v="33"/>
    <x v="1"/>
    <x v="0"/>
    <x v="0"/>
  </r>
  <r>
    <x v="34"/>
    <x v="1"/>
    <x v="0"/>
    <x v="0"/>
  </r>
  <r>
    <x v="35"/>
    <x v="1"/>
    <x v="0"/>
    <x v="0"/>
  </r>
  <r>
    <x v="36"/>
    <x v="1"/>
    <x v="0"/>
    <x v="0"/>
  </r>
  <r>
    <x v="0"/>
    <x v="1"/>
    <x v="1"/>
    <x v="0"/>
  </r>
  <r>
    <x v="1"/>
    <x v="1"/>
    <x v="1"/>
    <x v="0"/>
  </r>
  <r>
    <x v="2"/>
    <x v="1"/>
    <x v="1"/>
    <x v="0"/>
  </r>
  <r>
    <x v="3"/>
    <x v="1"/>
    <x v="1"/>
    <x v="0"/>
  </r>
  <r>
    <x v="4"/>
    <x v="1"/>
    <x v="1"/>
    <x v="0"/>
  </r>
  <r>
    <x v="5"/>
    <x v="1"/>
    <x v="1"/>
    <x v="0"/>
  </r>
  <r>
    <x v="6"/>
    <x v="1"/>
    <x v="1"/>
    <x v="0"/>
  </r>
  <r>
    <x v="7"/>
    <x v="1"/>
    <x v="1"/>
    <x v="0"/>
  </r>
  <r>
    <x v="8"/>
    <x v="1"/>
    <x v="1"/>
    <x v="0"/>
  </r>
  <r>
    <x v="9"/>
    <x v="1"/>
    <x v="1"/>
    <x v="0"/>
  </r>
  <r>
    <x v="10"/>
    <x v="1"/>
    <x v="1"/>
    <x v="0"/>
  </r>
  <r>
    <x v="11"/>
    <x v="1"/>
    <x v="1"/>
    <x v="0"/>
  </r>
  <r>
    <x v="12"/>
    <x v="1"/>
    <x v="1"/>
    <x v="0"/>
  </r>
  <r>
    <x v="13"/>
    <x v="1"/>
    <x v="1"/>
    <x v="0"/>
  </r>
  <r>
    <x v="14"/>
    <x v="1"/>
    <x v="1"/>
    <x v="0"/>
  </r>
  <r>
    <x v="15"/>
    <x v="1"/>
    <x v="1"/>
    <x v="0"/>
  </r>
  <r>
    <x v="16"/>
    <x v="1"/>
    <x v="1"/>
    <x v="0"/>
  </r>
  <r>
    <x v="17"/>
    <x v="1"/>
    <x v="1"/>
    <x v="0"/>
  </r>
  <r>
    <x v="18"/>
    <x v="1"/>
    <x v="1"/>
    <x v="0"/>
  </r>
  <r>
    <x v="19"/>
    <x v="1"/>
    <x v="1"/>
    <x v="0"/>
  </r>
  <r>
    <x v="20"/>
    <x v="1"/>
    <x v="1"/>
    <x v="0"/>
  </r>
  <r>
    <x v="21"/>
    <x v="1"/>
    <x v="1"/>
    <x v="0"/>
  </r>
  <r>
    <x v="22"/>
    <x v="1"/>
    <x v="1"/>
    <x v="0"/>
  </r>
  <r>
    <x v="23"/>
    <x v="1"/>
    <x v="1"/>
    <x v="0"/>
  </r>
  <r>
    <x v="24"/>
    <x v="1"/>
    <x v="1"/>
    <x v="0"/>
  </r>
  <r>
    <x v="25"/>
    <x v="1"/>
    <x v="1"/>
    <x v="0"/>
  </r>
  <r>
    <x v="26"/>
    <x v="1"/>
    <x v="1"/>
    <x v="0"/>
  </r>
  <r>
    <x v="27"/>
    <x v="1"/>
    <x v="1"/>
    <x v="0"/>
  </r>
  <r>
    <x v="28"/>
    <x v="1"/>
    <x v="1"/>
    <x v="0"/>
  </r>
  <r>
    <x v="29"/>
    <x v="1"/>
    <x v="1"/>
    <x v="0"/>
  </r>
  <r>
    <x v="30"/>
    <x v="1"/>
    <x v="1"/>
    <x v="0"/>
  </r>
  <r>
    <x v="31"/>
    <x v="1"/>
    <x v="1"/>
    <x v="0"/>
  </r>
  <r>
    <x v="32"/>
    <x v="1"/>
    <x v="1"/>
    <x v="0"/>
  </r>
  <r>
    <x v="33"/>
    <x v="1"/>
    <x v="1"/>
    <x v="0"/>
  </r>
  <r>
    <x v="34"/>
    <x v="1"/>
    <x v="1"/>
    <x v="0"/>
  </r>
  <r>
    <x v="35"/>
    <x v="1"/>
    <x v="1"/>
    <x v="0"/>
  </r>
  <r>
    <x v="36"/>
    <x v="1"/>
    <x v="1"/>
    <x v="0"/>
  </r>
  <r>
    <x v="0"/>
    <x v="2"/>
    <x v="0"/>
    <x v="0"/>
  </r>
  <r>
    <x v="1"/>
    <x v="2"/>
    <x v="0"/>
    <x v="0"/>
  </r>
  <r>
    <x v="2"/>
    <x v="2"/>
    <x v="0"/>
    <x v="0"/>
  </r>
  <r>
    <x v="3"/>
    <x v="2"/>
    <x v="0"/>
    <x v="0"/>
  </r>
  <r>
    <x v="4"/>
    <x v="2"/>
    <x v="0"/>
    <x v="0"/>
  </r>
  <r>
    <x v="5"/>
    <x v="2"/>
    <x v="0"/>
    <x v="0"/>
  </r>
  <r>
    <x v="6"/>
    <x v="2"/>
    <x v="0"/>
    <x v="0"/>
  </r>
  <r>
    <x v="7"/>
    <x v="2"/>
    <x v="0"/>
    <x v="0"/>
  </r>
  <r>
    <x v="8"/>
    <x v="2"/>
    <x v="0"/>
    <x v="0"/>
  </r>
  <r>
    <x v="9"/>
    <x v="2"/>
    <x v="0"/>
    <x v="0"/>
  </r>
  <r>
    <x v="10"/>
    <x v="2"/>
    <x v="0"/>
    <x v="0"/>
  </r>
  <r>
    <x v="11"/>
    <x v="2"/>
    <x v="0"/>
    <x v="0"/>
  </r>
  <r>
    <x v="12"/>
    <x v="2"/>
    <x v="0"/>
    <x v="0"/>
  </r>
  <r>
    <x v="13"/>
    <x v="2"/>
    <x v="0"/>
    <x v="0"/>
  </r>
  <r>
    <x v="14"/>
    <x v="2"/>
    <x v="0"/>
    <x v="0"/>
  </r>
  <r>
    <x v="15"/>
    <x v="2"/>
    <x v="0"/>
    <x v="0"/>
  </r>
  <r>
    <x v="16"/>
    <x v="2"/>
    <x v="0"/>
    <x v="0"/>
  </r>
  <r>
    <x v="17"/>
    <x v="2"/>
    <x v="0"/>
    <x v="0"/>
  </r>
  <r>
    <x v="18"/>
    <x v="2"/>
    <x v="0"/>
    <x v="0"/>
  </r>
  <r>
    <x v="19"/>
    <x v="2"/>
    <x v="0"/>
    <x v="0"/>
  </r>
  <r>
    <x v="20"/>
    <x v="2"/>
    <x v="0"/>
    <x v="0"/>
  </r>
  <r>
    <x v="21"/>
    <x v="2"/>
    <x v="0"/>
    <x v="0"/>
  </r>
  <r>
    <x v="22"/>
    <x v="2"/>
    <x v="0"/>
    <x v="0"/>
  </r>
  <r>
    <x v="23"/>
    <x v="2"/>
    <x v="0"/>
    <x v="0"/>
  </r>
  <r>
    <x v="24"/>
    <x v="2"/>
    <x v="0"/>
    <x v="0"/>
  </r>
  <r>
    <x v="25"/>
    <x v="2"/>
    <x v="0"/>
    <x v="0"/>
  </r>
  <r>
    <x v="26"/>
    <x v="2"/>
    <x v="0"/>
    <x v="0"/>
  </r>
  <r>
    <x v="27"/>
    <x v="2"/>
    <x v="0"/>
    <x v="0"/>
  </r>
  <r>
    <x v="28"/>
    <x v="2"/>
    <x v="0"/>
    <x v="0"/>
  </r>
  <r>
    <x v="29"/>
    <x v="2"/>
    <x v="0"/>
    <x v="0"/>
  </r>
  <r>
    <x v="30"/>
    <x v="2"/>
    <x v="0"/>
    <x v="0"/>
  </r>
  <r>
    <x v="31"/>
    <x v="2"/>
    <x v="0"/>
    <x v="0"/>
  </r>
  <r>
    <x v="32"/>
    <x v="2"/>
    <x v="0"/>
    <x v="0"/>
  </r>
  <r>
    <x v="33"/>
    <x v="2"/>
    <x v="0"/>
    <x v="0"/>
  </r>
  <r>
    <x v="34"/>
    <x v="2"/>
    <x v="0"/>
    <x v="0"/>
  </r>
  <r>
    <x v="35"/>
    <x v="2"/>
    <x v="0"/>
    <x v="0"/>
  </r>
  <r>
    <x v="36"/>
    <x v="2"/>
    <x v="0"/>
    <x v="0"/>
  </r>
  <r>
    <x v="0"/>
    <x v="2"/>
    <x v="1"/>
    <x v="0"/>
  </r>
  <r>
    <x v="1"/>
    <x v="2"/>
    <x v="1"/>
    <x v="0"/>
  </r>
  <r>
    <x v="2"/>
    <x v="2"/>
    <x v="1"/>
    <x v="0"/>
  </r>
  <r>
    <x v="3"/>
    <x v="2"/>
    <x v="1"/>
    <x v="0"/>
  </r>
  <r>
    <x v="4"/>
    <x v="2"/>
    <x v="1"/>
    <x v="0"/>
  </r>
  <r>
    <x v="5"/>
    <x v="2"/>
    <x v="1"/>
    <x v="0"/>
  </r>
  <r>
    <x v="6"/>
    <x v="2"/>
    <x v="1"/>
    <x v="0"/>
  </r>
  <r>
    <x v="7"/>
    <x v="2"/>
    <x v="1"/>
    <x v="0"/>
  </r>
  <r>
    <x v="8"/>
    <x v="2"/>
    <x v="1"/>
    <x v="0"/>
  </r>
  <r>
    <x v="9"/>
    <x v="2"/>
    <x v="1"/>
    <x v="0"/>
  </r>
  <r>
    <x v="10"/>
    <x v="2"/>
    <x v="1"/>
    <x v="0"/>
  </r>
  <r>
    <x v="11"/>
    <x v="2"/>
    <x v="1"/>
    <x v="0"/>
  </r>
  <r>
    <x v="12"/>
    <x v="2"/>
    <x v="1"/>
    <x v="0"/>
  </r>
  <r>
    <x v="13"/>
    <x v="2"/>
    <x v="1"/>
    <x v="0"/>
  </r>
  <r>
    <x v="14"/>
    <x v="2"/>
    <x v="1"/>
    <x v="0"/>
  </r>
  <r>
    <x v="15"/>
    <x v="2"/>
    <x v="1"/>
    <x v="0"/>
  </r>
  <r>
    <x v="16"/>
    <x v="2"/>
    <x v="1"/>
    <x v="0"/>
  </r>
  <r>
    <x v="17"/>
    <x v="2"/>
    <x v="1"/>
    <x v="0"/>
  </r>
  <r>
    <x v="18"/>
    <x v="2"/>
    <x v="1"/>
    <x v="0"/>
  </r>
  <r>
    <x v="19"/>
    <x v="2"/>
    <x v="1"/>
    <x v="0"/>
  </r>
  <r>
    <x v="20"/>
    <x v="2"/>
    <x v="1"/>
    <x v="0"/>
  </r>
  <r>
    <x v="21"/>
    <x v="2"/>
    <x v="1"/>
    <x v="0"/>
  </r>
  <r>
    <x v="22"/>
    <x v="2"/>
    <x v="1"/>
    <x v="0"/>
  </r>
  <r>
    <x v="23"/>
    <x v="2"/>
    <x v="1"/>
    <x v="0"/>
  </r>
  <r>
    <x v="24"/>
    <x v="2"/>
    <x v="1"/>
    <x v="0"/>
  </r>
  <r>
    <x v="25"/>
    <x v="2"/>
    <x v="1"/>
    <x v="0"/>
  </r>
  <r>
    <x v="26"/>
    <x v="2"/>
    <x v="1"/>
    <x v="0"/>
  </r>
  <r>
    <x v="27"/>
    <x v="2"/>
    <x v="1"/>
    <x v="0"/>
  </r>
  <r>
    <x v="28"/>
    <x v="2"/>
    <x v="1"/>
    <x v="0"/>
  </r>
  <r>
    <x v="29"/>
    <x v="2"/>
    <x v="1"/>
    <x v="0"/>
  </r>
  <r>
    <x v="30"/>
    <x v="2"/>
    <x v="1"/>
    <x v="0"/>
  </r>
  <r>
    <x v="31"/>
    <x v="2"/>
    <x v="1"/>
    <x v="0"/>
  </r>
  <r>
    <x v="32"/>
    <x v="2"/>
    <x v="1"/>
    <x v="0"/>
  </r>
  <r>
    <x v="33"/>
    <x v="2"/>
    <x v="1"/>
    <x v="0"/>
  </r>
  <r>
    <x v="34"/>
    <x v="2"/>
    <x v="1"/>
    <x v="0"/>
  </r>
  <r>
    <x v="35"/>
    <x v="2"/>
    <x v="1"/>
    <x v="0"/>
  </r>
  <r>
    <x v="36"/>
    <x v="2"/>
    <x v="1"/>
    <x v="0"/>
  </r>
  <r>
    <x v="0"/>
    <x v="3"/>
    <x v="0"/>
    <x v="0"/>
  </r>
  <r>
    <x v="1"/>
    <x v="3"/>
    <x v="0"/>
    <x v="0"/>
  </r>
  <r>
    <x v="2"/>
    <x v="3"/>
    <x v="0"/>
    <x v="0"/>
  </r>
  <r>
    <x v="3"/>
    <x v="3"/>
    <x v="0"/>
    <x v="0"/>
  </r>
  <r>
    <x v="4"/>
    <x v="3"/>
    <x v="0"/>
    <x v="0"/>
  </r>
  <r>
    <x v="5"/>
    <x v="3"/>
    <x v="0"/>
    <x v="0"/>
  </r>
  <r>
    <x v="6"/>
    <x v="3"/>
    <x v="0"/>
    <x v="0"/>
  </r>
  <r>
    <x v="7"/>
    <x v="3"/>
    <x v="0"/>
    <x v="0"/>
  </r>
  <r>
    <x v="8"/>
    <x v="3"/>
    <x v="0"/>
    <x v="0"/>
  </r>
  <r>
    <x v="9"/>
    <x v="3"/>
    <x v="0"/>
    <x v="0"/>
  </r>
  <r>
    <x v="10"/>
    <x v="3"/>
    <x v="0"/>
    <x v="0"/>
  </r>
  <r>
    <x v="11"/>
    <x v="3"/>
    <x v="0"/>
    <x v="0"/>
  </r>
  <r>
    <x v="12"/>
    <x v="3"/>
    <x v="0"/>
    <x v="0"/>
  </r>
  <r>
    <x v="13"/>
    <x v="3"/>
    <x v="0"/>
    <x v="0"/>
  </r>
  <r>
    <x v="14"/>
    <x v="3"/>
    <x v="0"/>
    <x v="0"/>
  </r>
  <r>
    <x v="15"/>
    <x v="3"/>
    <x v="0"/>
    <x v="0"/>
  </r>
  <r>
    <x v="16"/>
    <x v="3"/>
    <x v="0"/>
    <x v="0"/>
  </r>
  <r>
    <x v="17"/>
    <x v="3"/>
    <x v="0"/>
    <x v="0"/>
  </r>
  <r>
    <x v="18"/>
    <x v="3"/>
    <x v="0"/>
    <x v="0"/>
  </r>
  <r>
    <x v="19"/>
    <x v="3"/>
    <x v="0"/>
    <x v="0"/>
  </r>
  <r>
    <x v="20"/>
    <x v="3"/>
    <x v="0"/>
    <x v="0"/>
  </r>
  <r>
    <x v="21"/>
    <x v="3"/>
    <x v="0"/>
    <x v="0"/>
  </r>
  <r>
    <x v="22"/>
    <x v="3"/>
    <x v="0"/>
    <x v="0"/>
  </r>
  <r>
    <x v="23"/>
    <x v="3"/>
    <x v="0"/>
    <x v="0"/>
  </r>
  <r>
    <x v="24"/>
    <x v="3"/>
    <x v="0"/>
    <x v="0"/>
  </r>
  <r>
    <x v="25"/>
    <x v="3"/>
    <x v="0"/>
    <x v="0"/>
  </r>
  <r>
    <x v="26"/>
    <x v="3"/>
    <x v="0"/>
    <x v="0"/>
  </r>
  <r>
    <x v="27"/>
    <x v="3"/>
    <x v="0"/>
    <x v="0"/>
  </r>
  <r>
    <x v="28"/>
    <x v="3"/>
    <x v="0"/>
    <x v="0"/>
  </r>
  <r>
    <x v="29"/>
    <x v="3"/>
    <x v="0"/>
    <x v="0"/>
  </r>
  <r>
    <x v="30"/>
    <x v="3"/>
    <x v="0"/>
    <x v="0"/>
  </r>
  <r>
    <x v="31"/>
    <x v="3"/>
    <x v="0"/>
    <x v="0"/>
  </r>
  <r>
    <x v="32"/>
    <x v="3"/>
    <x v="0"/>
    <x v="0"/>
  </r>
  <r>
    <x v="33"/>
    <x v="3"/>
    <x v="0"/>
    <x v="0"/>
  </r>
  <r>
    <x v="34"/>
    <x v="3"/>
    <x v="0"/>
    <x v="0"/>
  </r>
  <r>
    <x v="35"/>
    <x v="3"/>
    <x v="0"/>
    <x v="0"/>
  </r>
  <r>
    <x v="36"/>
    <x v="3"/>
    <x v="0"/>
    <x v="0"/>
  </r>
  <r>
    <x v="0"/>
    <x v="4"/>
    <x v="0"/>
    <x v="0"/>
  </r>
  <r>
    <x v="1"/>
    <x v="4"/>
    <x v="0"/>
    <x v="0"/>
  </r>
  <r>
    <x v="2"/>
    <x v="4"/>
    <x v="0"/>
    <x v="0"/>
  </r>
  <r>
    <x v="3"/>
    <x v="4"/>
    <x v="0"/>
    <x v="0"/>
  </r>
  <r>
    <x v="4"/>
    <x v="4"/>
    <x v="0"/>
    <x v="0"/>
  </r>
  <r>
    <x v="5"/>
    <x v="4"/>
    <x v="0"/>
    <x v="0"/>
  </r>
  <r>
    <x v="6"/>
    <x v="4"/>
    <x v="0"/>
    <x v="0"/>
  </r>
  <r>
    <x v="7"/>
    <x v="4"/>
    <x v="0"/>
    <x v="0"/>
  </r>
  <r>
    <x v="8"/>
    <x v="4"/>
    <x v="0"/>
    <x v="0"/>
  </r>
  <r>
    <x v="9"/>
    <x v="4"/>
    <x v="0"/>
    <x v="0"/>
  </r>
  <r>
    <x v="10"/>
    <x v="4"/>
    <x v="0"/>
    <x v="0"/>
  </r>
  <r>
    <x v="11"/>
    <x v="4"/>
    <x v="0"/>
    <x v="0"/>
  </r>
  <r>
    <x v="12"/>
    <x v="4"/>
    <x v="0"/>
    <x v="0"/>
  </r>
  <r>
    <x v="13"/>
    <x v="4"/>
    <x v="0"/>
    <x v="0"/>
  </r>
  <r>
    <x v="14"/>
    <x v="4"/>
    <x v="0"/>
    <x v="0"/>
  </r>
  <r>
    <x v="15"/>
    <x v="4"/>
    <x v="0"/>
    <x v="0"/>
  </r>
  <r>
    <x v="16"/>
    <x v="4"/>
    <x v="0"/>
    <x v="0"/>
  </r>
  <r>
    <x v="17"/>
    <x v="4"/>
    <x v="0"/>
    <x v="0"/>
  </r>
  <r>
    <x v="18"/>
    <x v="4"/>
    <x v="0"/>
    <x v="0"/>
  </r>
  <r>
    <x v="19"/>
    <x v="4"/>
    <x v="0"/>
    <x v="0"/>
  </r>
  <r>
    <x v="20"/>
    <x v="4"/>
    <x v="0"/>
    <x v="0"/>
  </r>
  <r>
    <x v="21"/>
    <x v="4"/>
    <x v="0"/>
    <x v="0"/>
  </r>
  <r>
    <x v="22"/>
    <x v="4"/>
    <x v="0"/>
    <x v="0"/>
  </r>
  <r>
    <x v="23"/>
    <x v="4"/>
    <x v="0"/>
    <x v="0"/>
  </r>
  <r>
    <x v="24"/>
    <x v="4"/>
    <x v="0"/>
    <x v="0"/>
  </r>
  <r>
    <x v="25"/>
    <x v="4"/>
    <x v="0"/>
    <x v="0"/>
  </r>
  <r>
    <x v="26"/>
    <x v="4"/>
    <x v="0"/>
    <x v="0"/>
  </r>
  <r>
    <x v="27"/>
    <x v="4"/>
    <x v="0"/>
    <x v="0"/>
  </r>
  <r>
    <x v="28"/>
    <x v="4"/>
    <x v="0"/>
    <x v="0"/>
  </r>
  <r>
    <x v="29"/>
    <x v="4"/>
    <x v="0"/>
    <x v="0"/>
  </r>
  <r>
    <x v="30"/>
    <x v="4"/>
    <x v="0"/>
    <x v="0"/>
  </r>
  <r>
    <x v="31"/>
    <x v="4"/>
    <x v="0"/>
    <x v="0"/>
  </r>
  <r>
    <x v="32"/>
    <x v="4"/>
    <x v="0"/>
    <x v="0"/>
  </r>
  <r>
    <x v="33"/>
    <x v="4"/>
    <x v="0"/>
    <x v="0"/>
  </r>
  <r>
    <x v="34"/>
    <x v="4"/>
    <x v="0"/>
    <x v="0"/>
  </r>
  <r>
    <x v="35"/>
    <x v="4"/>
    <x v="0"/>
    <x v="0"/>
  </r>
  <r>
    <x v="36"/>
    <x v="4"/>
    <x v="0"/>
    <x v="0"/>
  </r>
  <r>
    <x v="0"/>
    <x v="5"/>
    <x v="0"/>
    <x v="0"/>
  </r>
  <r>
    <x v="1"/>
    <x v="5"/>
    <x v="0"/>
    <x v="0"/>
  </r>
  <r>
    <x v="2"/>
    <x v="5"/>
    <x v="0"/>
    <x v="0"/>
  </r>
  <r>
    <x v="3"/>
    <x v="5"/>
    <x v="0"/>
    <x v="0"/>
  </r>
  <r>
    <x v="4"/>
    <x v="5"/>
    <x v="0"/>
    <x v="0"/>
  </r>
  <r>
    <x v="5"/>
    <x v="5"/>
    <x v="0"/>
    <x v="0"/>
  </r>
  <r>
    <x v="6"/>
    <x v="5"/>
    <x v="0"/>
    <x v="0"/>
  </r>
  <r>
    <x v="7"/>
    <x v="5"/>
    <x v="0"/>
    <x v="0"/>
  </r>
  <r>
    <x v="8"/>
    <x v="5"/>
    <x v="0"/>
    <x v="0"/>
  </r>
  <r>
    <x v="9"/>
    <x v="5"/>
    <x v="0"/>
    <x v="0"/>
  </r>
  <r>
    <x v="10"/>
    <x v="5"/>
    <x v="0"/>
    <x v="0"/>
  </r>
  <r>
    <x v="11"/>
    <x v="5"/>
    <x v="0"/>
    <x v="0"/>
  </r>
  <r>
    <x v="12"/>
    <x v="5"/>
    <x v="0"/>
    <x v="0"/>
  </r>
  <r>
    <x v="13"/>
    <x v="5"/>
    <x v="0"/>
    <x v="0"/>
  </r>
  <r>
    <x v="14"/>
    <x v="5"/>
    <x v="0"/>
    <x v="0"/>
  </r>
  <r>
    <x v="15"/>
    <x v="5"/>
    <x v="0"/>
    <x v="0"/>
  </r>
  <r>
    <x v="16"/>
    <x v="5"/>
    <x v="0"/>
    <x v="0"/>
  </r>
  <r>
    <x v="17"/>
    <x v="5"/>
    <x v="0"/>
    <x v="0"/>
  </r>
  <r>
    <x v="18"/>
    <x v="5"/>
    <x v="0"/>
    <x v="0"/>
  </r>
  <r>
    <x v="19"/>
    <x v="5"/>
    <x v="0"/>
    <x v="0"/>
  </r>
  <r>
    <x v="20"/>
    <x v="5"/>
    <x v="0"/>
    <x v="0"/>
  </r>
  <r>
    <x v="21"/>
    <x v="5"/>
    <x v="0"/>
    <x v="0"/>
  </r>
  <r>
    <x v="22"/>
    <x v="5"/>
    <x v="0"/>
    <x v="0"/>
  </r>
  <r>
    <x v="23"/>
    <x v="5"/>
    <x v="0"/>
    <x v="0"/>
  </r>
  <r>
    <x v="24"/>
    <x v="5"/>
    <x v="0"/>
    <x v="0"/>
  </r>
  <r>
    <x v="25"/>
    <x v="5"/>
    <x v="0"/>
    <x v="0"/>
  </r>
  <r>
    <x v="26"/>
    <x v="5"/>
    <x v="0"/>
    <x v="0"/>
  </r>
  <r>
    <x v="27"/>
    <x v="5"/>
    <x v="0"/>
    <x v="0"/>
  </r>
  <r>
    <x v="28"/>
    <x v="5"/>
    <x v="0"/>
    <x v="0"/>
  </r>
  <r>
    <x v="29"/>
    <x v="5"/>
    <x v="0"/>
    <x v="0"/>
  </r>
  <r>
    <x v="30"/>
    <x v="5"/>
    <x v="0"/>
    <x v="0"/>
  </r>
  <r>
    <x v="31"/>
    <x v="5"/>
    <x v="0"/>
    <x v="0"/>
  </r>
  <r>
    <x v="32"/>
    <x v="5"/>
    <x v="0"/>
    <x v="0"/>
  </r>
  <r>
    <x v="33"/>
    <x v="5"/>
    <x v="0"/>
    <x v="0"/>
  </r>
  <r>
    <x v="34"/>
    <x v="5"/>
    <x v="0"/>
    <x v="0"/>
  </r>
  <r>
    <x v="35"/>
    <x v="5"/>
    <x v="0"/>
    <x v="0"/>
  </r>
  <r>
    <x v="36"/>
    <x v="5"/>
    <x v="0"/>
    <x v="0"/>
  </r>
  <r>
    <x v="0"/>
    <x v="6"/>
    <x v="0"/>
    <x v="0"/>
  </r>
  <r>
    <x v="1"/>
    <x v="6"/>
    <x v="0"/>
    <x v="0"/>
  </r>
  <r>
    <x v="2"/>
    <x v="6"/>
    <x v="0"/>
    <x v="0"/>
  </r>
  <r>
    <x v="3"/>
    <x v="6"/>
    <x v="0"/>
    <x v="0"/>
  </r>
  <r>
    <x v="4"/>
    <x v="6"/>
    <x v="0"/>
    <x v="0"/>
  </r>
  <r>
    <x v="5"/>
    <x v="6"/>
    <x v="0"/>
    <x v="0"/>
  </r>
  <r>
    <x v="6"/>
    <x v="6"/>
    <x v="0"/>
    <x v="0"/>
  </r>
  <r>
    <x v="7"/>
    <x v="6"/>
    <x v="0"/>
    <x v="0"/>
  </r>
  <r>
    <x v="8"/>
    <x v="6"/>
    <x v="0"/>
    <x v="0"/>
  </r>
  <r>
    <x v="9"/>
    <x v="6"/>
    <x v="0"/>
    <x v="0"/>
  </r>
  <r>
    <x v="10"/>
    <x v="6"/>
    <x v="0"/>
    <x v="0"/>
  </r>
  <r>
    <x v="11"/>
    <x v="6"/>
    <x v="0"/>
    <x v="0"/>
  </r>
  <r>
    <x v="12"/>
    <x v="6"/>
    <x v="0"/>
    <x v="0"/>
  </r>
  <r>
    <x v="13"/>
    <x v="6"/>
    <x v="0"/>
    <x v="0"/>
  </r>
  <r>
    <x v="14"/>
    <x v="6"/>
    <x v="0"/>
    <x v="0"/>
  </r>
  <r>
    <x v="15"/>
    <x v="6"/>
    <x v="0"/>
    <x v="0"/>
  </r>
  <r>
    <x v="16"/>
    <x v="6"/>
    <x v="0"/>
    <x v="0"/>
  </r>
  <r>
    <x v="17"/>
    <x v="6"/>
    <x v="0"/>
    <x v="0"/>
  </r>
  <r>
    <x v="18"/>
    <x v="6"/>
    <x v="0"/>
    <x v="0"/>
  </r>
  <r>
    <x v="19"/>
    <x v="6"/>
    <x v="0"/>
    <x v="0"/>
  </r>
  <r>
    <x v="20"/>
    <x v="6"/>
    <x v="0"/>
    <x v="0"/>
  </r>
  <r>
    <x v="21"/>
    <x v="6"/>
    <x v="0"/>
    <x v="0"/>
  </r>
  <r>
    <x v="22"/>
    <x v="6"/>
    <x v="0"/>
    <x v="0"/>
  </r>
  <r>
    <x v="23"/>
    <x v="6"/>
    <x v="0"/>
    <x v="0"/>
  </r>
  <r>
    <x v="24"/>
    <x v="6"/>
    <x v="0"/>
    <x v="0"/>
  </r>
  <r>
    <x v="25"/>
    <x v="6"/>
    <x v="0"/>
    <x v="0"/>
  </r>
  <r>
    <x v="26"/>
    <x v="6"/>
    <x v="0"/>
    <x v="0"/>
  </r>
  <r>
    <x v="27"/>
    <x v="6"/>
    <x v="0"/>
    <x v="0"/>
  </r>
  <r>
    <x v="28"/>
    <x v="6"/>
    <x v="0"/>
    <x v="0"/>
  </r>
  <r>
    <x v="29"/>
    <x v="6"/>
    <x v="0"/>
    <x v="0"/>
  </r>
  <r>
    <x v="30"/>
    <x v="6"/>
    <x v="0"/>
    <x v="0"/>
  </r>
  <r>
    <x v="31"/>
    <x v="6"/>
    <x v="0"/>
    <x v="0"/>
  </r>
  <r>
    <x v="32"/>
    <x v="6"/>
    <x v="0"/>
    <x v="0"/>
  </r>
  <r>
    <x v="33"/>
    <x v="6"/>
    <x v="0"/>
    <x v="0"/>
  </r>
  <r>
    <x v="34"/>
    <x v="6"/>
    <x v="0"/>
    <x v="0"/>
  </r>
  <r>
    <x v="35"/>
    <x v="6"/>
    <x v="0"/>
    <x v="0"/>
  </r>
  <r>
    <x v="36"/>
    <x v="6"/>
    <x v="0"/>
    <x v="0"/>
  </r>
  <r>
    <x v="0"/>
    <x v="7"/>
    <x v="0"/>
    <x v="0"/>
  </r>
  <r>
    <x v="1"/>
    <x v="7"/>
    <x v="0"/>
    <x v="0"/>
  </r>
  <r>
    <x v="2"/>
    <x v="7"/>
    <x v="0"/>
    <x v="0"/>
  </r>
  <r>
    <x v="3"/>
    <x v="7"/>
    <x v="0"/>
    <x v="0"/>
  </r>
  <r>
    <x v="4"/>
    <x v="7"/>
    <x v="0"/>
    <x v="0"/>
  </r>
  <r>
    <x v="5"/>
    <x v="7"/>
    <x v="0"/>
    <x v="0"/>
  </r>
  <r>
    <x v="6"/>
    <x v="7"/>
    <x v="0"/>
    <x v="0"/>
  </r>
  <r>
    <x v="7"/>
    <x v="7"/>
    <x v="0"/>
    <x v="0"/>
  </r>
  <r>
    <x v="8"/>
    <x v="7"/>
    <x v="0"/>
    <x v="0"/>
  </r>
  <r>
    <x v="9"/>
    <x v="7"/>
    <x v="0"/>
    <x v="0"/>
  </r>
  <r>
    <x v="10"/>
    <x v="7"/>
    <x v="0"/>
    <x v="0"/>
  </r>
  <r>
    <x v="11"/>
    <x v="7"/>
    <x v="0"/>
    <x v="0"/>
  </r>
  <r>
    <x v="12"/>
    <x v="7"/>
    <x v="0"/>
    <x v="0"/>
  </r>
  <r>
    <x v="13"/>
    <x v="7"/>
    <x v="0"/>
    <x v="0"/>
  </r>
  <r>
    <x v="14"/>
    <x v="7"/>
    <x v="0"/>
    <x v="0"/>
  </r>
  <r>
    <x v="15"/>
    <x v="7"/>
    <x v="0"/>
    <x v="0"/>
  </r>
  <r>
    <x v="16"/>
    <x v="7"/>
    <x v="0"/>
    <x v="0"/>
  </r>
  <r>
    <x v="17"/>
    <x v="7"/>
    <x v="0"/>
    <x v="0"/>
  </r>
  <r>
    <x v="18"/>
    <x v="7"/>
    <x v="0"/>
    <x v="0"/>
  </r>
  <r>
    <x v="19"/>
    <x v="7"/>
    <x v="0"/>
    <x v="0"/>
  </r>
  <r>
    <x v="20"/>
    <x v="7"/>
    <x v="0"/>
    <x v="0"/>
  </r>
  <r>
    <x v="21"/>
    <x v="7"/>
    <x v="0"/>
    <x v="0"/>
  </r>
  <r>
    <x v="22"/>
    <x v="7"/>
    <x v="0"/>
    <x v="0"/>
  </r>
  <r>
    <x v="23"/>
    <x v="7"/>
    <x v="0"/>
    <x v="0"/>
  </r>
  <r>
    <x v="24"/>
    <x v="7"/>
    <x v="0"/>
    <x v="0"/>
  </r>
  <r>
    <x v="25"/>
    <x v="7"/>
    <x v="0"/>
    <x v="0"/>
  </r>
  <r>
    <x v="26"/>
    <x v="7"/>
    <x v="0"/>
    <x v="0"/>
  </r>
  <r>
    <x v="27"/>
    <x v="7"/>
    <x v="0"/>
    <x v="0"/>
  </r>
  <r>
    <x v="28"/>
    <x v="7"/>
    <x v="0"/>
    <x v="0"/>
  </r>
  <r>
    <x v="29"/>
    <x v="7"/>
    <x v="0"/>
    <x v="0"/>
  </r>
  <r>
    <x v="30"/>
    <x v="7"/>
    <x v="0"/>
    <x v="0"/>
  </r>
  <r>
    <x v="31"/>
    <x v="7"/>
    <x v="0"/>
    <x v="0"/>
  </r>
  <r>
    <x v="32"/>
    <x v="7"/>
    <x v="0"/>
    <x v="0"/>
  </r>
  <r>
    <x v="33"/>
    <x v="7"/>
    <x v="0"/>
    <x v="0"/>
  </r>
  <r>
    <x v="34"/>
    <x v="7"/>
    <x v="0"/>
    <x v="0"/>
  </r>
  <r>
    <x v="35"/>
    <x v="7"/>
    <x v="0"/>
    <x v="0"/>
  </r>
  <r>
    <x v="36"/>
    <x v="7"/>
    <x v="0"/>
    <x v="0"/>
  </r>
  <r>
    <x v="0"/>
    <x v="7"/>
    <x v="1"/>
    <x v="0"/>
  </r>
  <r>
    <x v="1"/>
    <x v="7"/>
    <x v="1"/>
    <x v="0"/>
  </r>
  <r>
    <x v="2"/>
    <x v="7"/>
    <x v="1"/>
    <x v="0"/>
  </r>
  <r>
    <x v="3"/>
    <x v="7"/>
    <x v="1"/>
    <x v="0"/>
  </r>
  <r>
    <x v="4"/>
    <x v="7"/>
    <x v="1"/>
    <x v="0"/>
  </r>
  <r>
    <x v="5"/>
    <x v="7"/>
    <x v="1"/>
    <x v="0"/>
  </r>
  <r>
    <x v="6"/>
    <x v="7"/>
    <x v="1"/>
    <x v="0"/>
  </r>
  <r>
    <x v="7"/>
    <x v="7"/>
    <x v="1"/>
    <x v="0"/>
  </r>
  <r>
    <x v="8"/>
    <x v="7"/>
    <x v="1"/>
    <x v="0"/>
  </r>
  <r>
    <x v="9"/>
    <x v="7"/>
    <x v="1"/>
    <x v="0"/>
  </r>
  <r>
    <x v="10"/>
    <x v="7"/>
    <x v="1"/>
    <x v="0"/>
  </r>
  <r>
    <x v="11"/>
    <x v="7"/>
    <x v="1"/>
    <x v="0"/>
  </r>
  <r>
    <x v="12"/>
    <x v="7"/>
    <x v="1"/>
    <x v="0"/>
  </r>
  <r>
    <x v="13"/>
    <x v="7"/>
    <x v="1"/>
    <x v="0"/>
  </r>
  <r>
    <x v="14"/>
    <x v="7"/>
    <x v="1"/>
    <x v="0"/>
  </r>
  <r>
    <x v="15"/>
    <x v="7"/>
    <x v="1"/>
    <x v="0"/>
  </r>
  <r>
    <x v="16"/>
    <x v="7"/>
    <x v="1"/>
    <x v="0"/>
  </r>
  <r>
    <x v="17"/>
    <x v="7"/>
    <x v="1"/>
    <x v="0"/>
  </r>
  <r>
    <x v="18"/>
    <x v="7"/>
    <x v="1"/>
    <x v="0"/>
  </r>
  <r>
    <x v="19"/>
    <x v="7"/>
    <x v="1"/>
    <x v="0"/>
  </r>
  <r>
    <x v="20"/>
    <x v="7"/>
    <x v="1"/>
    <x v="0"/>
  </r>
  <r>
    <x v="21"/>
    <x v="7"/>
    <x v="1"/>
    <x v="0"/>
  </r>
  <r>
    <x v="22"/>
    <x v="7"/>
    <x v="1"/>
    <x v="0"/>
  </r>
  <r>
    <x v="23"/>
    <x v="7"/>
    <x v="1"/>
    <x v="0"/>
  </r>
  <r>
    <x v="24"/>
    <x v="7"/>
    <x v="1"/>
    <x v="0"/>
  </r>
  <r>
    <x v="25"/>
    <x v="7"/>
    <x v="1"/>
    <x v="0"/>
  </r>
  <r>
    <x v="26"/>
    <x v="7"/>
    <x v="1"/>
    <x v="0"/>
  </r>
  <r>
    <x v="27"/>
    <x v="7"/>
    <x v="1"/>
    <x v="0"/>
  </r>
  <r>
    <x v="28"/>
    <x v="7"/>
    <x v="1"/>
    <x v="0"/>
  </r>
  <r>
    <x v="29"/>
    <x v="7"/>
    <x v="1"/>
    <x v="0"/>
  </r>
  <r>
    <x v="30"/>
    <x v="7"/>
    <x v="1"/>
    <x v="0"/>
  </r>
  <r>
    <x v="31"/>
    <x v="7"/>
    <x v="1"/>
    <x v="0"/>
  </r>
  <r>
    <x v="32"/>
    <x v="7"/>
    <x v="1"/>
    <x v="0"/>
  </r>
  <r>
    <x v="33"/>
    <x v="7"/>
    <x v="1"/>
    <x v="0"/>
  </r>
  <r>
    <x v="34"/>
    <x v="7"/>
    <x v="1"/>
    <x v="0"/>
  </r>
  <r>
    <x v="35"/>
    <x v="7"/>
    <x v="1"/>
    <x v="0"/>
  </r>
  <r>
    <x v="36"/>
    <x v="7"/>
    <x v="1"/>
    <x v="0"/>
  </r>
  <r>
    <x v="0"/>
    <x v="8"/>
    <x v="0"/>
    <x v="0"/>
  </r>
  <r>
    <x v="1"/>
    <x v="8"/>
    <x v="0"/>
    <x v="0"/>
  </r>
  <r>
    <x v="2"/>
    <x v="8"/>
    <x v="0"/>
    <x v="0"/>
  </r>
  <r>
    <x v="3"/>
    <x v="8"/>
    <x v="0"/>
    <x v="0"/>
  </r>
  <r>
    <x v="4"/>
    <x v="8"/>
    <x v="0"/>
    <x v="0"/>
  </r>
  <r>
    <x v="5"/>
    <x v="8"/>
    <x v="0"/>
    <x v="0"/>
  </r>
  <r>
    <x v="6"/>
    <x v="8"/>
    <x v="0"/>
    <x v="0"/>
  </r>
  <r>
    <x v="7"/>
    <x v="8"/>
    <x v="0"/>
    <x v="0"/>
  </r>
  <r>
    <x v="8"/>
    <x v="8"/>
    <x v="0"/>
    <x v="0"/>
  </r>
  <r>
    <x v="9"/>
    <x v="8"/>
    <x v="0"/>
    <x v="0"/>
  </r>
  <r>
    <x v="10"/>
    <x v="8"/>
    <x v="0"/>
    <x v="0"/>
  </r>
  <r>
    <x v="11"/>
    <x v="8"/>
    <x v="0"/>
    <x v="0"/>
  </r>
  <r>
    <x v="12"/>
    <x v="8"/>
    <x v="0"/>
    <x v="0"/>
  </r>
  <r>
    <x v="13"/>
    <x v="8"/>
    <x v="0"/>
    <x v="0"/>
  </r>
  <r>
    <x v="14"/>
    <x v="8"/>
    <x v="0"/>
    <x v="0"/>
  </r>
  <r>
    <x v="15"/>
    <x v="8"/>
    <x v="0"/>
    <x v="0"/>
  </r>
  <r>
    <x v="16"/>
    <x v="8"/>
    <x v="0"/>
    <x v="0"/>
  </r>
  <r>
    <x v="17"/>
    <x v="8"/>
    <x v="0"/>
    <x v="0"/>
  </r>
  <r>
    <x v="18"/>
    <x v="8"/>
    <x v="0"/>
    <x v="0"/>
  </r>
  <r>
    <x v="19"/>
    <x v="8"/>
    <x v="0"/>
    <x v="0"/>
  </r>
  <r>
    <x v="20"/>
    <x v="8"/>
    <x v="0"/>
    <x v="0"/>
  </r>
  <r>
    <x v="21"/>
    <x v="8"/>
    <x v="0"/>
    <x v="0"/>
  </r>
  <r>
    <x v="22"/>
    <x v="8"/>
    <x v="0"/>
    <x v="0"/>
  </r>
  <r>
    <x v="23"/>
    <x v="8"/>
    <x v="0"/>
    <x v="0"/>
  </r>
  <r>
    <x v="24"/>
    <x v="8"/>
    <x v="0"/>
    <x v="0"/>
  </r>
  <r>
    <x v="25"/>
    <x v="8"/>
    <x v="0"/>
    <x v="0"/>
  </r>
  <r>
    <x v="26"/>
    <x v="8"/>
    <x v="0"/>
    <x v="0"/>
  </r>
  <r>
    <x v="27"/>
    <x v="8"/>
    <x v="0"/>
    <x v="0"/>
  </r>
  <r>
    <x v="28"/>
    <x v="8"/>
    <x v="0"/>
    <x v="0"/>
  </r>
  <r>
    <x v="29"/>
    <x v="8"/>
    <x v="0"/>
    <x v="0"/>
  </r>
  <r>
    <x v="30"/>
    <x v="8"/>
    <x v="0"/>
    <x v="0"/>
  </r>
  <r>
    <x v="31"/>
    <x v="8"/>
    <x v="0"/>
    <x v="0"/>
  </r>
  <r>
    <x v="32"/>
    <x v="8"/>
    <x v="0"/>
    <x v="0"/>
  </r>
  <r>
    <x v="33"/>
    <x v="8"/>
    <x v="0"/>
    <x v="0"/>
  </r>
  <r>
    <x v="34"/>
    <x v="8"/>
    <x v="0"/>
    <x v="0"/>
  </r>
  <r>
    <x v="35"/>
    <x v="8"/>
    <x v="0"/>
    <x v="0"/>
  </r>
  <r>
    <x v="36"/>
    <x v="8"/>
    <x v="0"/>
    <x v="0"/>
  </r>
  <r>
    <x v="0"/>
    <x v="8"/>
    <x v="1"/>
    <x v="0"/>
  </r>
  <r>
    <x v="1"/>
    <x v="8"/>
    <x v="1"/>
    <x v="0"/>
  </r>
  <r>
    <x v="2"/>
    <x v="8"/>
    <x v="1"/>
    <x v="0"/>
  </r>
  <r>
    <x v="3"/>
    <x v="8"/>
    <x v="1"/>
    <x v="0"/>
  </r>
  <r>
    <x v="4"/>
    <x v="8"/>
    <x v="1"/>
    <x v="0"/>
  </r>
  <r>
    <x v="5"/>
    <x v="8"/>
    <x v="1"/>
    <x v="0"/>
  </r>
  <r>
    <x v="6"/>
    <x v="8"/>
    <x v="1"/>
    <x v="0"/>
  </r>
  <r>
    <x v="7"/>
    <x v="8"/>
    <x v="1"/>
    <x v="0"/>
  </r>
  <r>
    <x v="8"/>
    <x v="8"/>
    <x v="1"/>
    <x v="0"/>
  </r>
  <r>
    <x v="9"/>
    <x v="8"/>
    <x v="1"/>
    <x v="0"/>
  </r>
  <r>
    <x v="10"/>
    <x v="8"/>
    <x v="1"/>
    <x v="0"/>
  </r>
  <r>
    <x v="11"/>
    <x v="8"/>
    <x v="1"/>
    <x v="0"/>
  </r>
  <r>
    <x v="12"/>
    <x v="8"/>
    <x v="1"/>
    <x v="0"/>
  </r>
  <r>
    <x v="13"/>
    <x v="8"/>
    <x v="1"/>
    <x v="0"/>
  </r>
  <r>
    <x v="14"/>
    <x v="8"/>
    <x v="1"/>
    <x v="0"/>
  </r>
  <r>
    <x v="15"/>
    <x v="8"/>
    <x v="1"/>
    <x v="0"/>
  </r>
  <r>
    <x v="16"/>
    <x v="8"/>
    <x v="1"/>
    <x v="0"/>
  </r>
  <r>
    <x v="17"/>
    <x v="8"/>
    <x v="1"/>
    <x v="0"/>
  </r>
  <r>
    <x v="18"/>
    <x v="8"/>
    <x v="1"/>
    <x v="0"/>
  </r>
  <r>
    <x v="19"/>
    <x v="8"/>
    <x v="1"/>
    <x v="0"/>
  </r>
  <r>
    <x v="20"/>
    <x v="8"/>
    <x v="1"/>
    <x v="0"/>
  </r>
  <r>
    <x v="21"/>
    <x v="8"/>
    <x v="1"/>
    <x v="0"/>
  </r>
  <r>
    <x v="22"/>
    <x v="8"/>
    <x v="1"/>
    <x v="0"/>
  </r>
  <r>
    <x v="23"/>
    <x v="8"/>
    <x v="1"/>
    <x v="0"/>
  </r>
  <r>
    <x v="24"/>
    <x v="8"/>
    <x v="1"/>
    <x v="0"/>
  </r>
  <r>
    <x v="25"/>
    <x v="8"/>
    <x v="1"/>
    <x v="0"/>
  </r>
  <r>
    <x v="26"/>
    <x v="8"/>
    <x v="1"/>
    <x v="0"/>
  </r>
  <r>
    <x v="27"/>
    <x v="8"/>
    <x v="1"/>
    <x v="0"/>
  </r>
  <r>
    <x v="28"/>
    <x v="8"/>
    <x v="1"/>
    <x v="0"/>
  </r>
  <r>
    <x v="29"/>
    <x v="8"/>
    <x v="1"/>
    <x v="0"/>
  </r>
  <r>
    <x v="30"/>
    <x v="8"/>
    <x v="1"/>
    <x v="0"/>
  </r>
  <r>
    <x v="31"/>
    <x v="8"/>
    <x v="1"/>
    <x v="0"/>
  </r>
  <r>
    <x v="32"/>
    <x v="8"/>
    <x v="1"/>
    <x v="0"/>
  </r>
  <r>
    <x v="33"/>
    <x v="8"/>
    <x v="1"/>
    <x v="0"/>
  </r>
  <r>
    <x v="34"/>
    <x v="8"/>
    <x v="1"/>
    <x v="0"/>
  </r>
  <r>
    <x v="35"/>
    <x v="8"/>
    <x v="1"/>
    <x v="0"/>
  </r>
  <r>
    <x v="36"/>
    <x v="8"/>
    <x v="1"/>
    <x v="0"/>
  </r>
  <r>
    <x v="0"/>
    <x v="9"/>
    <x v="0"/>
    <x v="0"/>
  </r>
  <r>
    <x v="1"/>
    <x v="9"/>
    <x v="0"/>
    <x v="0"/>
  </r>
  <r>
    <x v="2"/>
    <x v="9"/>
    <x v="0"/>
    <x v="0"/>
  </r>
  <r>
    <x v="3"/>
    <x v="9"/>
    <x v="0"/>
    <x v="0"/>
  </r>
  <r>
    <x v="4"/>
    <x v="9"/>
    <x v="0"/>
    <x v="0"/>
  </r>
  <r>
    <x v="5"/>
    <x v="9"/>
    <x v="0"/>
    <x v="0"/>
  </r>
  <r>
    <x v="6"/>
    <x v="9"/>
    <x v="0"/>
    <x v="0"/>
  </r>
  <r>
    <x v="7"/>
    <x v="9"/>
    <x v="0"/>
    <x v="0"/>
  </r>
  <r>
    <x v="8"/>
    <x v="9"/>
    <x v="0"/>
    <x v="0"/>
  </r>
  <r>
    <x v="9"/>
    <x v="9"/>
    <x v="0"/>
    <x v="0"/>
  </r>
  <r>
    <x v="10"/>
    <x v="9"/>
    <x v="0"/>
    <x v="0"/>
  </r>
  <r>
    <x v="11"/>
    <x v="9"/>
    <x v="0"/>
    <x v="0"/>
  </r>
  <r>
    <x v="12"/>
    <x v="9"/>
    <x v="0"/>
    <x v="0"/>
  </r>
  <r>
    <x v="13"/>
    <x v="9"/>
    <x v="0"/>
    <x v="0"/>
  </r>
  <r>
    <x v="14"/>
    <x v="9"/>
    <x v="0"/>
    <x v="0"/>
  </r>
  <r>
    <x v="15"/>
    <x v="9"/>
    <x v="0"/>
    <x v="0"/>
  </r>
  <r>
    <x v="16"/>
    <x v="9"/>
    <x v="0"/>
    <x v="0"/>
  </r>
  <r>
    <x v="17"/>
    <x v="9"/>
    <x v="0"/>
    <x v="0"/>
  </r>
  <r>
    <x v="18"/>
    <x v="9"/>
    <x v="0"/>
    <x v="0"/>
  </r>
  <r>
    <x v="19"/>
    <x v="9"/>
    <x v="0"/>
    <x v="0"/>
  </r>
  <r>
    <x v="20"/>
    <x v="9"/>
    <x v="0"/>
    <x v="0"/>
  </r>
  <r>
    <x v="21"/>
    <x v="9"/>
    <x v="0"/>
    <x v="0"/>
  </r>
  <r>
    <x v="22"/>
    <x v="9"/>
    <x v="0"/>
    <x v="0"/>
  </r>
  <r>
    <x v="23"/>
    <x v="9"/>
    <x v="0"/>
    <x v="0"/>
  </r>
  <r>
    <x v="24"/>
    <x v="9"/>
    <x v="0"/>
    <x v="0"/>
  </r>
  <r>
    <x v="25"/>
    <x v="9"/>
    <x v="0"/>
    <x v="0"/>
  </r>
  <r>
    <x v="26"/>
    <x v="9"/>
    <x v="0"/>
    <x v="0"/>
  </r>
  <r>
    <x v="27"/>
    <x v="9"/>
    <x v="0"/>
    <x v="0"/>
  </r>
  <r>
    <x v="28"/>
    <x v="9"/>
    <x v="0"/>
    <x v="0"/>
  </r>
  <r>
    <x v="29"/>
    <x v="9"/>
    <x v="0"/>
    <x v="0"/>
  </r>
  <r>
    <x v="30"/>
    <x v="9"/>
    <x v="0"/>
    <x v="0"/>
  </r>
  <r>
    <x v="31"/>
    <x v="9"/>
    <x v="0"/>
    <x v="0"/>
  </r>
  <r>
    <x v="32"/>
    <x v="9"/>
    <x v="0"/>
    <x v="0"/>
  </r>
  <r>
    <x v="33"/>
    <x v="9"/>
    <x v="0"/>
    <x v="0"/>
  </r>
  <r>
    <x v="34"/>
    <x v="9"/>
    <x v="0"/>
    <x v="0"/>
  </r>
  <r>
    <x v="35"/>
    <x v="9"/>
    <x v="0"/>
    <x v="0"/>
  </r>
  <r>
    <x v="36"/>
    <x v="9"/>
    <x v="0"/>
    <x v="0"/>
  </r>
  <r>
    <x v="0"/>
    <x v="9"/>
    <x v="1"/>
    <x v="0"/>
  </r>
  <r>
    <x v="1"/>
    <x v="9"/>
    <x v="1"/>
    <x v="0"/>
  </r>
  <r>
    <x v="2"/>
    <x v="9"/>
    <x v="1"/>
    <x v="0"/>
  </r>
  <r>
    <x v="3"/>
    <x v="9"/>
    <x v="1"/>
    <x v="0"/>
  </r>
  <r>
    <x v="4"/>
    <x v="9"/>
    <x v="1"/>
    <x v="0"/>
  </r>
  <r>
    <x v="5"/>
    <x v="9"/>
    <x v="1"/>
    <x v="0"/>
  </r>
  <r>
    <x v="6"/>
    <x v="9"/>
    <x v="1"/>
    <x v="0"/>
  </r>
  <r>
    <x v="7"/>
    <x v="9"/>
    <x v="1"/>
    <x v="0"/>
  </r>
  <r>
    <x v="8"/>
    <x v="9"/>
    <x v="1"/>
    <x v="0"/>
  </r>
  <r>
    <x v="9"/>
    <x v="9"/>
    <x v="1"/>
    <x v="0"/>
  </r>
  <r>
    <x v="10"/>
    <x v="9"/>
    <x v="1"/>
    <x v="0"/>
  </r>
  <r>
    <x v="11"/>
    <x v="9"/>
    <x v="1"/>
    <x v="0"/>
  </r>
  <r>
    <x v="12"/>
    <x v="9"/>
    <x v="1"/>
    <x v="0"/>
  </r>
  <r>
    <x v="13"/>
    <x v="9"/>
    <x v="1"/>
    <x v="0"/>
  </r>
  <r>
    <x v="14"/>
    <x v="9"/>
    <x v="1"/>
    <x v="0"/>
  </r>
  <r>
    <x v="15"/>
    <x v="9"/>
    <x v="1"/>
    <x v="0"/>
  </r>
  <r>
    <x v="16"/>
    <x v="9"/>
    <x v="1"/>
    <x v="0"/>
  </r>
  <r>
    <x v="17"/>
    <x v="9"/>
    <x v="1"/>
    <x v="0"/>
  </r>
  <r>
    <x v="18"/>
    <x v="9"/>
    <x v="1"/>
    <x v="0"/>
  </r>
  <r>
    <x v="19"/>
    <x v="9"/>
    <x v="1"/>
    <x v="0"/>
  </r>
  <r>
    <x v="20"/>
    <x v="9"/>
    <x v="1"/>
    <x v="0"/>
  </r>
  <r>
    <x v="21"/>
    <x v="9"/>
    <x v="1"/>
    <x v="0"/>
  </r>
  <r>
    <x v="22"/>
    <x v="9"/>
    <x v="1"/>
    <x v="0"/>
  </r>
  <r>
    <x v="23"/>
    <x v="9"/>
    <x v="1"/>
    <x v="0"/>
  </r>
  <r>
    <x v="24"/>
    <x v="9"/>
    <x v="1"/>
    <x v="0"/>
  </r>
  <r>
    <x v="25"/>
    <x v="9"/>
    <x v="1"/>
    <x v="0"/>
  </r>
  <r>
    <x v="26"/>
    <x v="9"/>
    <x v="1"/>
    <x v="0"/>
  </r>
  <r>
    <x v="27"/>
    <x v="9"/>
    <x v="1"/>
    <x v="0"/>
  </r>
  <r>
    <x v="28"/>
    <x v="9"/>
    <x v="1"/>
    <x v="0"/>
  </r>
  <r>
    <x v="29"/>
    <x v="9"/>
    <x v="1"/>
    <x v="0"/>
  </r>
  <r>
    <x v="30"/>
    <x v="9"/>
    <x v="1"/>
    <x v="0"/>
  </r>
  <r>
    <x v="31"/>
    <x v="9"/>
    <x v="1"/>
    <x v="0"/>
  </r>
  <r>
    <x v="32"/>
    <x v="9"/>
    <x v="1"/>
    <x v="0"/>
  </r>
  <r>
    <x v="33"/>
    <x v="9"/>
    <x v="1"/>
    <x v="0"/>
  </r>
  <r>
    <x v="34"/>
    <x v="9"/>
    <x v="1"/>
    <x v="0"/>
  </r>
  <r>
    <x v="35"/>
    <x v="9"/>
    <x v="1"/>
    <x v="0"/>
  </r>
  <r>
    <x v="36"/>
    <x v="9"/>
    <x v="1"/>
    <x v="0"/>
  </r>
  <r>
    <x v="0"/>
    <x v="10"/>
    <x v="0"/>
    <x v="0"/>
  </r>
  <r>
    <x v="1"/>
    <x v="10"/>
    <x v="0"/>
    <x v="0"/>
  </r>
  <r>
    <x v="2"/>
    <x v="10"/>
    <x v="0"/>
    <x v="0"/>
  </r>
  <r>
    <x v="3"/>
    <x v="10"/>
    <x v="0"/>
    <x v="0"/>
  </r>
  <r>
    <x v="4"/>
    <x v="10"/>
    <x v="0"/>
    <x v="0"/>
  </r>
  <r>
    <x v="5"/>
    <x v="10"/>
    <x v="0"/>
    <x v="0"/>
  </r>
  <r>
    <x v="6"/>
    <x v="10"/>
    <x v="0"/>
    <x v="0"/>
  </r>
  <r>
    <x v="7"/>
    <x v="10"/>
    <x v="0"/>
    <x v="0"/>
  </r>
  <r>
    <x v="8"/>
    <x v="10"/>
    <x v="0"/>
    <x v="0"/>
  </r>
  <r>
    <x v="9"/>
    <x v="10"/>
    <x v="0"/>
    <x v="0"/>
  </r>
  <r>
    <x v="10"/>
    <x v="10"/>
    <x v="0"/>
    <x v="0"/>
  </r>
  <r>
    <x v="11"/>
    <x v="10"/>
    <x v="0"/>
    <x v="0"/>
  </r>
  <r>
    <x v="12"/>
    <x v="10"/>
    <x v="0"/>
    <x v="0"/>
  </r>
  <r>
    <x v="13"/>
    <x v="10"/>
    <x v="0"/>
    <x v="0"/>
  </r>
  <r>
    <x v="14"/>
    <x v="10"/>
    <x v="0"/>
    <x v="0"/>
  </r>
  <r>
    <x v="15"/>
    <x v="10"/>
    <x v="0"/>
    <x v="0"/>
  </r>
  <r>
    <x v="16"/>
    <x v="10"/>
    <x v="0"/>
    <x v="0"/>
  </r>
  <r>
    <x v="17"/>
    <x v="10"/>
    <x v="0"/>
    <x v="0"/>
  </r>
  <r>
    <x v="18"/>
    <x v="10"/>
    <x v="0"/>
    <x v="0"/>
  </r>
  <r>
    <x v="19"/>
    <x v="10"/>
    <x v="0"/>
    <x v="0"/>
  </r>
  <r>
    <x v="20"/>
    <x v="10"/>
    <x v="0"/>
    <x v="0"/>
  </r>
  <r>
    <x v="21"/>
    <x v="10"/>
    <x v="0"/>
    <x v="0"/>
  </r>
  <r>
    <x v="22"/>
    <x v="10"/>
    <x v="0"/>
    <x v="0"/>
  </r>
  <r>
    <x v="23"/>
    <x v="10"/>
    <x v="0"/>
    <x v="0"/>
  </r>
  <r>
    <x v="24"/>
    <x v="10"/>
    <x v="0"/>
    <x v="0"/>
  </r>
  <r>
    <x v="25"/>
    <x v="10"/>
    <x v="0"/>
    <x v="0"/>
  </r>
  <r>
    <x v="26"/>
    <x v="10"/>
    <x v="0"/>
    <x v="0"/>
  </r>
  <r>
    <x v="27"/>
    <x v="10"/>
    <x v="0"/>
    <x v="0"/>
  </r>
  <r>
    <x v="28"/>
    <x v="10"/>
    <x v="0"/>
    <x v="0"/>
  </r>
  <r>
    <x v="29"/>
    <x v="10"/>
    <x v="0"/>
    <x v="0"/>
  </r>
  <r>
    <x v="30"/>
    <x v="10"/>
    <x v="0"/>
    <x v="0"/>
  </r>
  <r>
    <x v="31"/>
    <x v="10"/>
    <x v="0"/>
    <x v="0"/>
  </r>
  <r>
    <x v="32"/>
    <x v="10"/>
    <x v="0"/>
    <x v="0"/>
  </r>
  <r>
    <x v="33"/>
    <x v="10"/>
    <x v="0"/>
    <x v="0"/>
  </r>
  <r>
    <x v="34"/>
    <x v="10"/>
    <x v="0"/>
    <x v="0"/>
  </r>
  <r>
    <x v="35"/>
    <x v="10"/>
    <x v="0"/>
    <x v="0"/>
  </r>
  <r>
    <x v="36"/>
    <x v="10"/>
    <x v="0"/>
    <x v="0"/>
  </r>
  <r>
    <x v="0"/>
    <x v="10"/>
    <x v="1"/>
    <x v="0"/>
  </r>
  <r>
    <x v="1"/>
    <x v="10"/>
    <x v="1"/>
    <x v="0"/>
  </r>
  <r>
    <x v="2"/>
    <x v="10"/>
    <x v="1"/>
    <x v="0"/>
  </r>
  <r>
    <x v="3"/>
    <x v="10"/>
    <x v="1"/>
    <x v="0"/>
  </r>
  <r>
    <x v="4"/>
    <x v="10"/>
    <x v="1"/>
    <x v="0"/>
  </r>
  <r>
    <x v="5"/>
    <x v="10"/>
    <x v="1"/>
    <x v="0"/>
  </r>
  <r>
    <x v="6"/>
    <x v="10"/>
    <x v="1"/>
    <x v="0"/>
  </r>
  <r>
    <x v="7"/>
    <x v="10"/>
    <x v="1"/>
    <x v="0"/>
  </r>
  <r>
    <x v="8"/>
    <x v="10"/>
    <x v="1"/>
    <x v="0"/>
  </r>
  <r>
    <x v="9"/>
    <x v="10"/>
    <x v="1"/>
    <x v="0"/>
  </r>
  <r>
    <x v="10"/>
    <x v="10"/>
    <x v="1"/>
    <x v="0"/>
  </r>
  <r>
    <x v="11"/>
    <x v="10"/>
    <x v="1"/>
    <x v="0"/>
  </r>
  <r>
    <x v="12"/>
    <x v="10"/>
    <x v="1"/>
    <x v="0"/>
  </r>
  <r>
    <x v="13"/>
    <x v="10"/>
    <x v="1"/>
    <x v="0"/>
  </r>
  <r>
    <x v="14"/>
    <x v="10"/>
    <x v="1"/>
    <x v="0"/>
  </r>
  <r>
    <x v="15"/>
    <x v="10"/>
    <x v="1"/>
    <x v="0"/>
  </r>
  <r>
    <x v="16"/>
    <x v="10"/>
    <x v="1"/>
    <x v="0"/>
  </r>
  <r>
    <x v="17"/>
    <x v="10"/>
    <x v="1"/>
    <x v="0"/>
  </r>
  <r>
    <x v="18"/>
    <x v="10"/>
    <x v="1"/>
    <x v="0"/>
  </r>
  <r>
    <x v="19"/>
    <x v="10"/>
    <x v="1"/>
    <x v="0"/>
  </r>
  <r>
    <x v="20"/>
    <x v="10"/>
    <x v="1"/>
    <x v="0"/>
  </r>
  <r>
    <x v="21"/>
    <x v="10"/>
    <x v="1"/>
    <x v="0"/>
  </r>
  <r>
    <x v="22"/>
    <x v="10"/>
    <x v="1"/>
    <x v="0"/>
  </r>
  <r>
    <x v="23"/>
    <x v="10"/>
    <x v="1"/>
    <x v="0"/>
  </r>
  <r>
    <x v="24"/>
    <x v="10"/>
    <x v="1"/>
    <x v="0"/>
  </r>
  <r>
    <x v="25"/>
    <x v="10"/>
    <x v="1"/>
    <x v="0"/>
  </r>
  <r>
    <x v="26"/>
    <x v="10"/>
    <x v="1"/>
    <x v="0"/>
  </r>
  <r>
    <x v="27"/>
    <x v="10"/>
    <x v="1"/>
    <x v="0"/>
  </r>
  <r>
    <x v="28"/>
    <x v="10"/>
    <x v="1"/>
    <x v="0"/>
  </r>
  <r>
    <x v="29"/>
    <x v="10"/>
    <x v="1"/>
    <x v="0"/>
  </r>
  <r>
    <x v="30"/>
    <x v="10"/>
    <x v="1"/>
    <x v="0"/>
  </r>
  <r>
    <x v="31"/>
    <x v="10"/>
    <x v="1"/>
    <x v="0"/>
  </r>
  <r>
    <x v="32"/>
    <x v="10"/>
    <x v="1"/>
    <x v="0"/>
  </r>
  <r>
    <x v="33"/>
    <x v="10"/>
    <x v="1"/>
    <x v="0"/>
  </r>
  <r>
    <x v="34"/>
    <x v="10"/>
    <x v="1"/>
    <x v="0"/>
  </r>
  <r>
    <x v="35"/>
    <x v="10"/>
    <x v="1"/>
    <x v="0"/>
  </r>
  <r>
    <x v="36"/>
    <x v="10"/>
    <x v="1"/>
    <x v="0"/>
  </r>
  <r>
    <x v="0"/>
    <x v="11"/>
    <x v="0"/>
    <x v="0"/>
  </r>
  <r>
    <x v="1"/>
    <x v="11"/>
    <x v="0"/>
    <x v="0"/>
  </r>
  <r>
    <x v="2"/>
    <x v="11"/>
    <x v="0"/>
    <x v="0"/>
  </r>
  <r>
    <x v="3"/>
    <x v="11"/>
    <x v="0"/>
    <x v="0"/>
  </r>
  <r>
    <x v="4"/>
    <x v="11"/>
    <x v="0"/>
    <x v="0"/>
  </r>
  <r>
    <x v="5"/>
    <x v="11"/>
    <x v="0"/>
    <x v="0"/>
  </r>
  <r>
    <x v="6"/>
    <x v="11"/>
    <x v="0"/>
    <x v="0"/>
  </r>
  <r>
    <x v="7"/>
    <x v="11"/>
    <x v="0"/>
    <x v="0"/>
  </r>
  <r>
    <x v="8"/>
    <x v="11"/>
    <x v="0"/>
    <x v="0"/>
  </r>
  <r>
    <x v="9"/>
    <x v="11"/>
    <x v="0"/>
    <x v="0"/>
  </r>
  <r>
    <x v="10"/>
    <x v="11"/>
    <x v="0"/>
    <x v="0"/>
  </r>
  <r>
    <x v="11"/>
    <x v="11"/>
    <x v="0"/>
    <x v="0"/>
  </r>
  <r>
    <x v="12"/>
    <x v="11"/>
    <x v="0"/>
    <x v="0"/>
  </r>
  <r>
    <x v="13"/>
    <x v="11"/>
    <x v="0"/>
    <x v="0"/>
  </r>
  <r>
    <x v="14"/>
    <x v="11"/>
    <x v="0"/>
    <x v="0"/>
  </r>
  <r>
    <x v="15"/>
    <x v="11"/>
    <x v="0"/>
    <x v="0"/>
  </r>
  <r>
    <x v="16"/>
    <x v="11"/>
    <x v="0"/>
    <x v="0"/>
  </r>
  <r>
    <x v="17"/>
    <x v="11"/>
    <x v="0"/>
    <x v="0"/>
  </r>
  <r>
    <x v="18"/>
    <x v="11"/>
    <x v="0"/>
    <x v="0"/>
  </r>
  <r>
    <x v="19"/>
    <x v="11"/>
    <x v="0"/>
    <x v="0"/>
  </r>
  <r>
    <x v="20"/>
    <x v="11"/>
    <x v="0"/>
    <x v="0"/>
  </r>
  <r>
    <x v="21"/>
    <x v="11"/>
    <x v="0"/>
    <x v="0"/>
  </r>
  <r>
    <x v="22"/>
    <x v="11"/>
    <x v="0"/>
    <x v="0"/>
  </r>
  <r>
    <x v="23"/>
    <x v="11"/>
    <x v="0"/>
    <x v="0"/>
  </r>
  <r>
    <x v="24"/>
    <x v="11"/>
    <x v="0"/>
    <x v="0"/>
  </r>
  <r>
    <x v="25"/>
    <x v="11"/>
    <x v="0"/>
    <x v="0"/>
  </r>
  <r>
    <x v="26"/>
    <x v="11"/>
    <x v="0"/>
    <x v="0"/>
  </r>
  <r>
    <x v="27"/>
    <x v="11"/>
    <x v="0"/>
    <x v="0"/>
  </r>
  <r>
    <x v="28"/>
    <x v="11"/>
    <x v="0"/>
    <x v="0"/>
  </r>
  <r>
    <x v="29"/>
    <x v="11"/>
    <x v="0"/>
    <x v="0"/>
  </r>
  <r>
    <x v="30"/>
    <x v="11"/>
    <x v="0"/>
    <x v="0"/>
  </r>
  <r>
    <x v="31"/>
    <x v="11"/>
    <x v="0"/>
    <x v="0"/>
  </r>
  <r>
    <x v="32"/>
    <x v="11"/>
    <x v="0"/>
    <x v="0"/>
  </r>
  <r>
    <x v="33"/>
    <x v="11"/>
    <x v="0"/>
    <x v="0"/>
  </r>
  <r>
    <x v="34"/>
    <x v="11"/>
    <x v="0"/>
    <x v="0"/>
  </r>
  <r>
    <x v="35"/>
    <x v="11"/>
    <x v="0"/>
    <x v="0"/>
  </r>
  <r>
    <x v="36"/>
    <x v="11"/>
    <x v="0"/>
    <x v="0"/>
  </r>
  <r>
    <x v="0"/>
    <x v="11"/>
    <x v="1"/>
    <x v="0"/>
  </r>
  <r>
    <x v="1"/>
    <x v="11"/>
    <x v="1"/>
    <x v="0"/>
  </r>
  <r>
    <x v="2"/>
    <x v="11"/>
    <x v="1"/>
    <x v="0"/>
  </r>
  <r>
    <x v="3"/>
    <x v="11"/>
    <x v="1"/>
    <x v="0"/>
  </r>
  <r>
    <x v="4"/>
    <x v="11"/>
    <x v="1"/>
    <x v="0"/>
  </r>
  <r>
    <x v="5"/>
    <x v="11"/>
    <x v="1"/>
    <x v="0"/>
  </r>
  <r>
    <x v="6"/>
    <x v="11"/>
    <x v="1"/>
    <x v="0"/>
  </r>
  <r>
    <x v="7"/>
    <x v="11"/>
    <x v="1"/>
    <x v="0"/>
  </r>
  <r>
    <x v="8"/>
    <x v="11"/>
    <x v="1"/>
    <x v="0"/>
  </r>
  <r>
    <x v="9"/>
    <x v="11"/>
    <x v="1"/>
    <x v="0"/>
  </r>
  <r>
    <x v="10"/>
    <x v="11"/>
    <x v="1"/>
    <x v="0"/>
  </r>
  <r>
    <x v="11"/>
    <x v="11"/>
    <x v="1"/>
    <x v="0"/>
  </r>
  <r>
    <x v="12"/>
    <x v="11"/>
    <x v="1"/>
    <x v="0"/>
  </r>
  <r>
    <x v="13"/>
    <x v="11"/>
    <x v="1"/>
    <x v="0"/>
  </r>
  <r>
    <x v="14"/>
    <x v="11"/>
    <x v="1"/>
    <x v="0"/>
  </r>
  <r>
    <x v="15"/>
    <x v="11"/>
    <x v="1"/>
    <x v="0"/>
  </r>
  <r>
    <x v="16"/>
    <x v="11"/>
    <x v="1"/>
    <x v="0"/>
  </r>
  <r>
    <x v="17"/>
    <x v="11"/>
    <x v="1"/>
    <x v="0"/>
  </r>
  <r>
    <x v="18"/>
    <x v="11"/>
    <x v="1"/>
    <x v="0"/>
  </r>
  <r>
    <x v="19"/>
    <x v="11"/>
    <x v="1"/>
    <x v="0"/>
  </r>
  <r>
    <x v="20"/>
    <x v="11"/>
    <x v="1"/>
    <x v="0"/>
  </r>
  <r>
    <x v="21"/>
    <x v="11"/>
    <x v="1"/>
    <x v="0"/>
  </r>
  <r>
    <x v="22"/>
    <x v="11"/>
    <x v="1"/>
    <x v="0"/>
  </r>
  <r>
    <x v="23"/>
    <x v="11"/>
    <x v="1"/>
    <x v="0"/>
  </r>
  <r>
    <x v="24"/>
    <x v="11"/>
    <x v="1"/>
    <x v="0"/>
  </r>
  <r>
    <x v="25"/>
    <x v="11"/>
    <x v="1"/>
    <x v="0"/>
  </r>
  <r>
    <x v="26"/>
    <x v="11"/>
    <x v="1"/>
    <x v="0"/>
  </r>
  <r>
    <x v="27"/>
    <x v="11"/>
    <x v="1"/>
    <x v="0"/>
  </r>
  <r>
    <x v="28"/>
    <x v="11"/>
    <x v="1"/>
    <x v="0"/>
  </r>
  <r>
    <x v="29"/>
    <x v="11"/>
    <x v="1"/>
    <x v="0"/>
  </r>
  <r>
    <x v="30"/>
    <x v="11"/>
    <x v="1"/>
    <x v="0"/>
  </r>
  <r>
    <x v="31"/>
    <x v="11"/>
    <x v="1"/>
    <x v="0"/>
  </r>
  <r>
    <x v="32"/>
    <x v="11"/>
    <x v="1"/>
    <x v="0"/>
  </r>
  <r>
    <x v="33"/>
    <x v="11"/>
    <x v="1"/>
    <x v="0"/>
  </r>
  <r>
    <x v="34"/>
    <x v="11"/>
    <x v="1"/>
    <x v="0"/>
  </r>
  <r>
    <x v="35"/>
    <x v="11"/>
    <x v="1"/>
    <x v="0"/>
  </r>
  <r>
    <x v="36"/>
    <x v="11"/>
    <x v="1"/>
    <x v="0"/>
  </r>
  <r>
    <x v="0"/>
    <x v="12"/>
    <x v="0"/>
    <x v="0"/>
  </r>
  <r>
    <x v="1"/>
    <x v="12"/>
    <x v="0"/>
    <x v="0"/>
  </r>
  <r>
    <x v="2"/>
    <x v="12"/>
    <x v="0"/>
    <x v="0"/>
  </r>
  <r>
    <x v="3"/>
    <x v="12"/>
    <x v="0"/>
    <x v="0"/>
  </r>
  <r>
    <x v="4"/>
    <x v="12"/>
    <x v="0"/>
    <x v="0"/>
  </r>
  <r>
    <x v="5"/>
    <x v="12"/>
    <x v="0"/>
    <x v="0"/>
  </r>
  <r>
    <x v="6"/>
    <x v="12"/>
    <x v="0"/>
    <x v="0"/>
  </r>
  <r>
    <x v="7"/>
    <x v="12"/>
    <x v="0"/>
    <x v="0"/>
  </r>
  <r>
    <x v="8"/>
    <x v="12"/>
    <x v="0"/>
    <x v="0"/>
  </r>
  <r>
    <x v="9"/>
    <x v="12"/>
    <x v="0"/>
    <x v="0"/>
  </r>
  <r>
    <x v="10"/>
    <x v="12"/>
    <x v="0"/>
    <x v="0"/>
  </r>
  <r>
    <x v="11"/>
    <x v="12"/>
    <x v="0"/>
    <x v="0"/>
  </r>
  <r>
    <x v="12"/>
    <x v="12"/>
    <x v="0"/>
    <x v="0"/>
  </r>
  <r>
    <x v="13"/>
    <x v="12"/>
    <x v="0"/>
    <x v="0"/>
  </r>
  <r>
    <x v="14"/>
    <x v="12"/>
    <x v="0"/>
    <x v="0"/>
  </r>
  <r>
    <x v="15"/>
    <x v="12"/>
    <x v="0"/>
    <x v="0"/>
  </r>
  <r>
    <x v="16"/>
    <x v="12"/>
    <x v="0"/>
    <x v="0"/>
  </r>
  <r>
    <x v="17"/>
    <x v="12"/>
    <x v="0"/>
    <x v="0"/>
  </r>
  <r>
    <x v="18"/>
    <x v="12"/>
    <x v="0"/>
    <x v="0"/>
  </r>
  <r>
    <x v="19"/>
    <x v="12"/>
    <x v="0"/>
    <x v="0"/>
  </r>
  <r>
    <x v="20"/>
    <x v="12"/>
    <x v="0"/>
    <x v="0"/>
  </r>
  <r>
    <x v="21"/>
    <x v="12"/>
    <x v="0"/>
    <x v="0"/>
  </r>
  <r>
    <x v="22"/>
    <x v="12"/>
    <x v="0"/>
    <x v="0"/>
  </r>
  <r>
    <x v="23"/>
    <x v="12"/>
    <x v="0"/>
    <x v="0"/>
  </r>
  <r>
    <x v="24"/>
    <x v="12"/>
    <x v="0"/>
    <x v="0"/>
  </r>
  <r>
    <x v="25"/>
    <x v="12"/>
    <x v="0"/>
    <x v="0"/>
  </r>
  <r>
    <x v="26"/>
    <x v="12"/>
    <x v="0"/>
    <x v="0"/>
  </r>
  <r>
    <x v="27"/>
    <x v="12"/>
    <x v="0"/>
    <x v="0"/>
  </r>
  <r>
    <x v="28"/>
    <x v="12"/>
    <x v="0"/>
    <x v="0"/>
  </r>
  <r>
    <x v="29"/>
    <x v="12"/>
    <x v="0"/>
    <x v="0"/>
  </r>
  <r>
    <x v="30"/>
    <x v="12"/>
    <x v="0"/>
    <x v="0"/>
  </r>
  <r>
    <x v="31"/>
    <x v="12"/>
    <x v="0"/>
    <x v="0"/>
  </r>
  <r>
    <x v="32"/>
    <x v="12"/>
    <x v="0"/>
    <x v="0"/>
  </r>
  <r>
    <x v="33"/>
    <x v="12"/>
    <x v="0"/>
    <x v="0"/>
  </r>
  <r>
    <x v="34"/>
    <x v="12"/>
    <x v="0"/>
    <x v="0"/>
  </r>
  <r>
    <x v="35"/>
    <x v="12"/>
    <x v="0"/>
    <x v="0"/>
  </r>
  <r>
    <x v="36"/>
    <x v="12"/>
    <x v="0"/>
    <x v="0"/>
  </r>
  <r>
    <x v="0"/>
    <x v="12"/>
    <x v="1"/>
    <x v="0"/>
  </r>
  <r>
    <x v="1"/>
    <x v="12"/>
    <x v="1"/>
    <x v="0"/>
  </r>
  <r>
    <x v="2"/>
    <x v="12"/>
    <x v="1"/>
    <x v="0"/>
  </r>
  <r>
    <x v="3"/>
    <x v="12"/>
    <x v="1"/>
    <x v="0"/>
  </r>
  <r>
    <x v="4"/>
    <x v="12"/>
    <x v="1"/>
    <x v="0"/>
  </r>
  <r>
    <x v="5"/>
    <x v="12"/>
    <x v="1"/>
    <x v="0"/>
  </r>
  <r>
    <x v="6"/>
    <x v="12"/>
    <x v="1"/>
    <x v="0"/>
  </r>
  <r>
    <x v="7"/>
    <x v="12"/>
    <x v="1"/>
    <x v="0"/>
  </r>
  <r>
    <x v="8"/>
    <x v="12"/>
    <x v="1"/>
    <x v="0"/>
  </r>
  <r>
    <x v="9"/>
    <x v="12"/>
    <x v="1"/>
    <x v="0"/>
  </r>
  <r>
    <x v="10"/>
    <x v="12"/>
    <x v="1"/>
    <x v="0"/>
  </r>
  <r>
    <x v="11"/>
    <x v="12"/>
    <x v="1"/>
    <x v="0"/>
  </r>
  <r>
    <x v="12"/>
    <x v="12"/>
    <x v="1"/>
    <x v="0"/>
  </r>
  <r>
    <x v="13"/>
    <x v="12"/>
    <x v="1"/>
    <x v="0"/>
  </r>
  <r>
    <x v="14"/>
    <x v="12"/>
    <x v="1"/>
    <x v="0"/>
  </r>
  <r>
    <x v="15"/>
    <x v="12"/>
    <x v="1"/>
    <x v="0"/>
  </r>
  <r>
    <x v="16"/>
    <x v="12"/>
    <x v="1"/>
    <x v="0"/>
  </r>
  <r>
    <x v="17"/>
    <x v="12"/>
    <x v="1"/>
    <x v="0"/>
  </r>
  <r>
    <x v="18"/>
    <x v="12"/>
    <x v="1"/>
    <x v="0"/>
  </r>
  <r>
    <x v="19"/>
    <x v="12"/>
    <x v="1"/>
    <x v="0"/>
  </r>
  <r>
    <x v="20"/>
    <x v="12"/>
    <x v="1"/>
    <x v="0"/>
  </r>
  <r>
    <x v="21"/>
    <x v="12"/>
    <x v="1"/>
    <x v="0"/>
  </r>
  <r>
    <x v="22"/>
    <x v="12"/>
    <x v="1"/>
    <x v="0"/>
  </r>
  <r>
    <x v="23"/>
    <x v="12"/>
    <x v="1"/>
    <x v="0"/>
  </r>
  <r>
    <x v="24"/>
    <x v="12"/>
    <x v="1"/>
    <x v="0"/>
  </r>
  <r>
    <x v="25"/>
    <x v="12"/>
    <x v="1"/>
    <x v="0"/>
  </r>
  <r>
    <x v="26"/>
    <x v="12"/>
    <x v="1"/>
    <x v="0"/>
  </r>
  <r>
    <x v="27"/>
    <x v="12"/>
    <x v="1"/>
    <x v="0"/>
  </r>
  <r>
    <x v="28"/>
    <x v="12"/>
    <x v="1"/>
    <x v="0"/>
  </r>
  <r>
    <x v="29"/>
    <x v="12"/>
    <x v="1"/>
    <x v="0"/>
  </r>
  <r>
    <x v="30"/>
    <x v="12"/>
    <x v="1"/>
    <x v="0"/>
  </r>
  <r>
    <x v="31"/>
    <x v="12"/>
    <x v="1"/>
    <x v="0"/>
  </r>
  <r>
    <x v="32"/>
    <x v="12"/>
    <x v="1"/>
    <x v="0"/>
  </r>
  <r>
    <x v="33"/>
    <x v="12"/>
    <x v="1"/>
    <x v="0"/>
  </r>
  <r>
    <x v="34"/>
    <x v="12"/>
    <x v="1"/>
    <x v="0"/>
  </r>
  <r>
    <x v="35"/>
    <x v="12"/>
    <x v="1"/>
    <x v="0"/>
  </r>
  <r>
    <x v="36"/>
    <x v="12"/>
    <x v="1"/>
    <x v="0"/>
  </r>
  <r>
    <x v="0"/>
    <x v="13"/>
    <x v="0"/>
    <x v="0"/>
  </r>
  <r>
    <x v="1"/>
    <x v="13"/>
    <x v="0"/>
    <x v="0"/>
  </r>
  <r>
    <x v="2"/>
    <x v="13"/>
    <x v="0"/>
    <x v="0"/>
  </r>
  <r>
    <x v="3"/>
    <x v="13"/>
    <x v="0"/>
    <x v="0"/>
  </r>
  <r>
    <x v="4"/>
    <x v="13"/>
    <x v="0"/>
    <x v="0"/>
  </r>
  <r>
    <x v="5"/>
    <x v="13"/>
    <x v="0"/>
    <x v="0"/>
  </r>
  <r>
    <x v="6"/>
    <x v="13"/>
    <x v="0"/>
    <x v="0"/>
  </r>
  <r>
    <x v="7"/>
    <x v="13"/>
    <x v="0"/>
    <x v="0"/>
  </r>
  <r>
    <x v="8"/>
    <x v="13"/>
    <x v="0"/>
    <x v="0"/>
  </r>
  <r>
    <x v="9"/>
    <x v="13"/>
    <x v="0"/>
    <x v="0"/>
  </r>
  <r>
    <x v="10"/>
    <x v="13"/>
    <x v="0"/>
    <x v="0"/>
  </r>
  <r>
    <x v="11"/>
    <x v="13"/>
    <x v="0"/>
    <x v="0"/>
  </r>
  <r>
    <x v="12"/>
    <x v="13"/>
    <x v="0"/>
    <x v="0"/>
  </r>
  <r>
    <x v="13"/>
    <x v="13"/>
    <x v="0"/>
    <x v="0"/>
  </r>
  <r>
    <x v="14"/>
    <x v="13"/>
    <x v="0"/>
    <x v="0"/>
  </r>
  <r>
    <x v="15"/>
    <x v="13"/>
    <x v="0"/>
    <x v="0"/>
  </r>
  <r>
    <x v="16"/>
    <x v="13"/>
    <x v="0"/>
    <x v="0"/>
  </r>
  <r>
    <x v="17"/>
    <x v="13"/>
    <x v="0"/>
    <x v="0"/>
  </r>
  <r>
    <x v="18"/>
    <x v="13"/>
    <x v="0"/>
    <x v="0"/>
  </r>
  <r>
    <x v="19"/>
    <x v="13"/>
    <x v="0"/>
    <x v="0"/>
  </r>
  <r>
    <x v="20"/>
    <x v="13"/>
    <x v="0"/>
    <x v="0"/>
  </r>
  <r>
    <x v="21"/>
    <x v="13"/>
    <x v="0"/>
    <x v="0"/>
  </r>
  <r>
    <x v="22"/>
    <x v="13"/>
    <x v="0"/>
    <x v="0"/>
  </r>
  <r>
    <x v="23"/>
    <x v="13"/>
    <x v="0"/>
    <x v="0"/>
  </r>
  <r>
    <x v="24"/>
    <x v="13"/>
    <x v="0"/>
    <x v="0"/>
  </r>
  <r>
    <x v="25"/>
    <x v="13"/>
    <x v="0"/>
    <x v="0"/>
  </r>
  <r>
    <x v="26"/>
    <x v="13"/>
    <x v="0"/>
    <x v="0"/>
  </r>
  <r>
    <x v="27"/>
    <x v="13"/>
    <x v="0"/>
    <x v="0"/>
  </r>
  <r>
    <x v="28"/>
    <x v="13"/>
    <x v="0"/>
    <x v="0"/>
  </r>
  <r>
    <x v="29"/>
    <x v="13"/>
    <x v="0"/>
    <x v="0"/>
  </r>
  <r>
    <x v="30"/>
    <x v="13"/>
    <x v="0"/>
    <x v="0"/>
  </r>
  <r>
    <x v="31"/>
    <x v="13"/>
    <x v="0"/>
    <x v="0"/>
  </r>
  <r>
    <x v="32"/>
    <x v="13"/>
    <x v="0"/>
    <x v="0"/>
  </r>
  <r>
    <x v="33"/>
    <x v="13"/>
    <x v="0"/>
    <x v="0"/>
  </r>
  <r>
    <x v="34"/>
    <x v="13"/>
    <x v="0"/>
    <x v="0"/>
  </r>
  <r>
    <x v="35"/>
    <x v="13"/>
    <x v="0"/>
    <x v="0"/>
  </r>
  <r>
    <x v="36"/>
    <x v="13"/>
    <x v="0"/>
    <x v="0"/>
  </r>
  <r>
    <x v="0"/>
    <x v="13"/>
    <x v="1"/>
    <x v="0"/>
  </r>
  <r>
    <x v="1"/>
    <x v="13"/>
    <x v="1"/>
    <x v="0"/>
  </r>
  <r>
    <x v="2"/>
    <x v="13"/>
    <x v="1"/>
    <x v="0"/>
  </r>
  <r>
    <x v="3"/>
    <x v="13"/>
    <x v="1"/>
    <x v="0"/>
  </r>
  <r>
    <x v="4"/>
    <x v="13"/>
    <x v="1"/>
    <x v="0"/>
  </r>
  <r>
    <x v="5"/>
    <x v="13"/>
    <x v="1"/>
    <x v="0"/>
  </r>
  <r>
    <x v="6"/>
    <x v="13"/>
    <x v="1"/>
    <x v="0"/>
  </r>
  <r>
    <x v="7"/>
    <x v="13"/>
    <x v="1"/>
    <x v="0"/>
  </r>
  <r>
    <x v="8"/>
    <x v="13"/>
    <x v="1"/>
    <x v="0"/>
  </r>
  <r>
    <x v="9"/>
    <x v="13"/>
    <x v="1"/>
    <x v="0"/>
  </r>
  <r>
    <x v="10"/>
    <x v="13"/>
    <x v="1"/>
    <x v="0"/>
  </r>
  <r>
    <x v="11"/>
    <x v="13"/>
    <x v="1"/>
    <x v="0"/>
  </r>
  <r>
    <x v="12"/>
    <x v="13"/>
    <x v="1"/>
    <x v="0"/>
  </r>
  <r>
    <x v="13"/>
    <x v="13"/>
    <x v="1"/>
    <x v="0"/>
  </r>
  <r>
    <x v="14"/>
    <x v="13"/>
    <x v="1"/>
    <x v="0"/>
  </r>
  <r>
    <x v="15"/>
    <x v="13"/>
    <x v="1"/>
    <x v="0"/>
  </r>
  <r>
    <x v="16"/>
    <x v="13"/>
    <x v="1"/>
    <x v="0"/>
  </r>
  <r>
    <x v="17"/>
    <x v="13"/>
    <x v="1"/>
    <x v="0"/>
  </r>
  <r>
    <x v="18"/>
    <x v="13"/>
    <x v="1"/>
    <x v="0"/>
  </r>
  <r>
    <x v="19"/>
    <x v="13"/>
    <x v="1"/>
    <x v="0"/>
  </r>
  <r>
    <x v="20"/>
    <x v="13"/>
    <x v="1"/>
    <x v="0"/>
  </r>
  <r>
    <x v="21"/>
    <x v="13"/>
    <x v="1"/>
    <x v="0"/>
  </r>
  <r>
    <x v="22"/>
    <x v="13"/>
    <x v="1"/>
    <x v="0"/>
  </r>
  <r>
    <x v="23"/>
    <x v="13"/>
    <x v="1"/>
    <x v="0"/>
  </r>
  <r>
    <x v="24"/>
    <x v="13"/>
    <x v="1"/>
    <x v="0"/>
  </r>
  <r>
    <x v="25"/>
    <x v="13"/>
    <x v="1"/>
    <x v="0"/>
  </r>
  <r>
    <x v="26"/>
    <x v="13"/>
    <x v="1"/>
    <x v="0"/>
  </r>
  <r>
    <x v="27"/>
    <x v="13"/>
    <x v="1"/>
    <x v="0"/>
  </r>
  <r>
    <x v="28"/>
    <x v="13"/>
    <x v="1"/>
    <x v="0"/>
  </r>
  <r>
    <x v="29"/>
    <x v="13"/>
    <x v="1"/>
    <x v="0"/>
  </r>
  <r>
    <x v="30"/>
    <x v="13"/>
    <x v="1"/>
    <x v="0"/>
  </r>
  <r>
    <x v="31"/>
    <x v="13"/>
    <x v="1"/>
    <x v="0"/>
  </r>
  <r>
    <x v="32"/>
    <x v="13"/>
    <x v="1"/>
    <x v="0"/>
  </r>
  <r>
    <x v="33"/>
    <x v="13"/>
    <x v="1"/>
    <x v="0"/>
  </r>
  <r>
    <x v="34"/>
    <x v="13"/>
    <x v="1"/>
    <x v="0"/>
  </r>
  <r>
    <x v="35"/>
    <x v="13"/>
    <x v="1"/>
    <x v="0"/>
  </r>
  <r>
    <x v="36"/>
    <x v="13"/>
    <x v="1"/>
    <x v="0"/>
  </r>
  <r>
    <x v="0"/>
    <x v="14"/>
    <x v="0"/>
    <x v="0"/>
  </r>
  <r>
    <x v="1"/>
    <x v="14"/>
    <x v="0"/>
    <x v="0"/>
  </r>
  <r>
    <x v="2"/>
    <x v="14"/>
    <x v="0"/>
    <x v="0"/>
  </r>
  <r>
    <x v="3"/>
    <x v="14"/>
    <x v="0"/>
    <x v="0"/>
  </r>
  <r>
    <x v="4"/>
    <x v="14"/>
    <x v="0"/>
    <x v="0"/>
  </r>
  <r>
    <x v="5"/>
    <x v="14"/>
    <x v="0"/>
    <x v="0"/>
  </r>
  <r>
    <x v="6"/>
    <x v="14"/>
    <x v="0"/>
    <x v="0"/>
  </r>
  <r>
    <x v="7"/>
    <x v="14"/>
    <x v="0"/>
    <x v="0"/>
  </r>
  <r>
    <x v="8"/>
    <x v="14"/>
    <x v="0"/>
    <x v="0"/>
  </r>
  <r>
    <x v="9"/>
    <x v="14"/>
    <x v="0"/>
    <x v="0"/>
  </r>
  <r>
    <x v="10"/>
    <x v="14"/>
    <x v="0"/>
    <x v="0"/>
  </r>
  <r>
    <x v="11"/>
    <x v="14"/>
    <x v="0"/>
    <x v="0"/>
  </r>
  <r>
    <x v="12"/>
    <x v="14"/>
    <x v="0"/>
    <x v="0"/>
  </r>
  <r>
    <x v="13"/>
    <x v="14"/>
    <x v="0"/>
    <x v="0"/>
  </r>
  <r>
    <x v="14"/>
    <x v="14"/>
    <x v="0"/>
    <x v="0"/>
  </r>
  <r>
    <x v="15"/>
    <x v="14"/>
    <x v="0"/>
    <x v="0"/>
  </r>
  <r>
    <x v="16"/>
    <x v="14"/>
    <x v="0"/>
    <x v="0"/>
  </r>
  <r>
    <x v="17"/>
    <x v="14"/>
    <x v="0"/>
    <x v="0"/>
  </r>
  <r>
    <x v="18"/>
    <x v="14"/>
    <x v="0"/>
    <x v="0"/>
  </r>
  <r>
    <x v="19"/>
    <x v="14"/>
    <x v="0"/>
    <x v="0"/>
  </r>
  <r>
    <x v="20"/>
    <x v="14"/>
    <x v="0"/>
    <x v="0"/>
  </r>
  <r>
    <x v="21"/>
    <x v="14"/>
    <x v="0"/>
    <x v="0"/>
  </r>
  <r>
    <x v="22"/>
    <x v="14"/>
    <x v="0"/>
    <x v="0"/>
  </r>
  <r>
    <x v="23"/>
    <x v="14"/>
    <x v="0"/>
    <x v="0"/>
  </r>
  <r>
    <x v="24"/>
    <x v="14"/>
    <x v="0"/>
    <x v="0"/>
  </r>
  <r>
    <x v="25"/>
    <x v="14"/>
    <x v="0"/>
    <x v="0"/>
  </r>
  <r>
    <x v="26"/>
    <x v="14"/>
    <x v="0"/>
    <x v="0"/>
  </r>
  <r>
    <x v="27"/>
    <x v="14"/>
    <x v="0"/>
    <x v="0"/>
  </r>
  <r>
    <x v="28"/>
    <x v="14"/>
    <x v="0"/>
    <x v="0"/>
  </r>
  <r>
    <x v="29"/>
    <x v="14"/>
    <x v="0"/>
    <x v="0"/>
  </r>
  <r>
    <x v="30"/>
    <x v="14"/>
    <x v="0"/>
    <x v="0"/>
  </r>
  <r>
    <x v="31"/>
    <x v="14"/>
    <x v="0"/>
    <x v="0"/>
  </r>
  <r>
    <x v="32"/>
    <x v="14"/>
    <x v="0"/>
    <x v="0"/>
  </r>
  <r>
    <x v="33"/>
    <x v="14"/>
    <x v="0"/>
    <x v="0"/>
  </r>
  <r>
    <x v="34"/>
    <x v="14"/>
    <x v="0"/>
    <x v="0"/>
  </r>
  <r>
    <x v="35"/>
    <x v="14"/>
    <x v="0"/>
    <x v="0"/>
  </r>
  <r>
    <x v="36"/>
    <x v="14"/>
    <x v="0"/>
    <x v="0"/>
  </r>
  <r>
    <x v="0"/>
    <x v="15"/>
    <x v="0"/>
    <x v="0"/>
  </r>
  <r>
    <x v="1"/>
    <x v="15"/>
    <x v="0"/>
    <x v="0"/>
  </r>
  <r>
    <x v="2"/>
    <x v="15"/>
    <x v="0"/>
    <x v="0"/>
  </r>
  <r>
    <x v="3"/>
    <x v="15"/>
    <x v="0"/>
    <x v="0"/>
  </r>
  <r>
    <x v="4"/>
    <x v="15"/>
    <x v="0"/>
    <x v="0"/>
  </r>
  <r>
    <x v="5"/>
    <x v="15"/>
    <x v="0"/>
    <x v="0"/>
  </r>
  <r>
    <x v="6"/>
    <x v="15"/>
    <x v="0"/>
    <x v="0"/>
  </r>
  <r>
    <x v="7"/>
    <x v="15"/>
    <x v="0"/>
    <x v="0"/>
  </r>
  <r>
    <x v="8"/>
    <x v="15"/>
    <x v="0"/>
    <x v="0"/>
  </r>
  <r>
    <x v="9"/>
    <x v="15"/>
    <x v="0"/>
    <x v="0"/>
  </r>
  <r>
    <x v="10"/>
    <x v="15"/>
    <x v="0"/>
    <x v="0"/>
  </r>
  <r>
    <x v="11"/>
    <x v="15"/>
    <x v="0"/>
    <x v="0"/>
  </r>
  <r>
    <x v="12"/>
    <x v="15"/>
    <x v="0"/>
    <x v="0"/>
  </r>
  <r>
    <x v="13"/>
    <x v="15"/>
    <x v="0"/>
    <x v="0"/>
  </r>
  <r>
    <x v="14"/>
    <x v="15"/>
    <x v="0"/>
    <x v="0"/>
  </r>
  <r>
    <x v="15"/>
    <x v="15"/>
    <x v="0"/>
    <x v="0"/>
  </r>
  <r>
    <x v="16"/>
    <x v="15"/>
    <x v="0"/>
    <x v="0"/>
  </r>
  <r>
    <x v="17"/>
    <x v="15"/>
    <x v="0"/>
    <x v="0"/>
  </r>
  <r>
    <x v="18"/>
    <x v="15"/>
    <x v="0"/>
    <x v="0"/>
  </r>
  <r>
    <x v="19"/>
    <x v="15"/>
    <x v="0"/>
    <x v="0"/>
  </r>
  <r>
    <x v="20"/>
    <x v="15"/>
    <x v="0"/>
    <x v="0"/>
  </r>
  <r>
    <x v="21"/>
    <x v="15"/>
    <x v="0"/>
    <x v="0"/>
  </r>
  <r>
    <x v="22"/>
    <x v="15"/>
    <x v="0"/>
    <x v="0"/>
  </r>
  <r>
    <x v="23"/>
    <x v="15"/>
    <x v="0"/>
    <x v="0"/>
  </r>
  <r>
    <x v="24"/>
    <x v="15"/>
    <x v="0"/>
    <x v="0"/>
  </r>
  <r>
    <x v="25"/>
    <x v="15"/>
    <x v="0"/>
    <x v="0"/>
  </r>
  <r>
    <x v="26"/>
    <x v="15"/>
    <x v="0"/>
    <x v="0"/>
  </r>
  <r>
    <x v="27"/>
    <x v="15"/>
    <x v="0"/>
    <x v="0"/>
  </r>
  <r>
    <x v="28"/>
    <x v="15"/>
    <x v="0"/>
    <x v="0"/>
  </r>
  <r>
    <x v="29"/>
    <x v="15"/>
    <x v="0"/>
    <x v="0"/>
  </r>
  <r>
    <x v="30"/>
    <x v="15"/>
    <x v="0"/>
    <x v="0"/>
  </r>
  <r>
    <x v="31"/>
    <x v="15"/>
    <x v="0"/>
    <x v="0"/>
  </r>
  <r>
    <x v="32"/>
    <x v="15"/>
    <x v="0"/>
    <x v="0"/>
  </r>
  <r>
    <x v="33"/>
    <x v="15"/>
    <x v="0"/>
    <x v="0"/>
  </r>
  <r>
    <x v="34"/>
    <x v="15"/>
    <x v="0"/>
    <x v="0"/>
  </r>
  <r>
    <x v="35"/>
    <x v="15"/>
    <x v="0"/>
    <x v="0"/>
  </r>
  <r>
    <x v="36"/>
    <x v="15"/>
    <x v="0"/>
    <x v="0"/>
  </r>
  <r>
    <x v="0"/>
    <x v="15"/>
    <x v="1"/>
    <x v="0"/>
  </r>
  <r>
    <x v="1"/>
    <x v="15"/>
    <x v="1"/>
    <x v="0"/>
  </r>
  <r>
    <x v="2"/>
    <x v="15"/>
    <x v="1"/>
    <x v="0"/>
  </r>
  <r>
    <x v="3"/>
    <x v="15"/>
    <x v="1"/>
    <x v="0"/>
  </r>
  <r>
    <x v="4"/>
    <x v="15"/>
    <x v="1"/>
    <x v="0"/>
  </r>
  <r>
    <x v="5"/>
    <x v="15"/>
    <x v="1"/>
    <x v="0"/>
  </r>
  <r>
    <x v="6"/>
    <x v="15"/>
    <x v="1"/>
    <x v="0"/>
  </r>
  <r>
    <x v="7"/>
    <x v="15"/>
    <x v="1"/>
    <x v="0"/>
  </r>
  <r>
    <x v="8"/>
    <x v="15"/>
    <x v="1"/>
    <x v="0"/>
  </r>
  <r>
    <x v="9"/>
    <x v="15"/>
    <x v="1"/>
    <x v="0"/>
  </r>
  <r>
    <x v="10"/>
    <x v="15"/>
    <x v="1"/>
    <x v="0"/>
  </r>
  <r>
    <x v="11"/>
    <x v="15"/>
    <x v="1"/>
    <x v="0"/>
  </r>
  <r>
    <x v="12"/>
    <x v="15"/>
    <x v="1"/>
    <x v="0"/>
  </r>
  <r>
    <x v="13"/>
    <x v="15"/>
    <x v="1"/>
    <x v="0"/>
  </r>
  <r>
    <x v="14"/>
    <x v="15"/>
    <x v="1"/>
    <x v="0"/>
  </r>
  <r>
    <x v="15"/>
    <x v="15"/>
    <x v="1"/>
    <x v="0"/>
  </r>
  <r>
    <x v="16"/>
    <x v="15"/>
    <x v="1"/>
    <x v="0"/>
  </r>
  <r>
    <x v="17"/>
    <x v="15"/>
    <x v="1"/>
    <x v="0"/>
  </r>
  <r>
    <x v="18"/>
    <x v="15"/>
    <x v="1"/>
    <x v="0"/>
  </r>
  <r>
    <x v="19"/>
    <x v="15"/>
    <x v="1"/>
    <x v="0"/>
  </r>
  <r>
    <x v="20"/>
    <x v="15"/>
    <x v="1"/>
    <x v="0"/>
  </r>
  <r>
    <x v="21"/>
    <x v="15"/>
    <x v="1"/>
    <x v="0"/>
  </r>
  <r>
    <x v="22"/>
    <x v="15"/>
    <x v="1"/>
    <x v="0"/>
  </r>
  <r>
    <x v="23"/>
    <x v="15"/>
    <x v="1"/>
    <x v="0"/>
  </r>
  <r>
    <x v="24"/>
    <x v="15"/>
    <x v="1"/>
    <x v="0"/>
  </r>
  <r>
    <x v="25"/>
    <x v="15"/>
    <x v="1"/>
    <x v="0"/>
  </r>
  <r>
    <x v="26"/>
    <x v="15"/>
    <x v="1"/>
    <x v="0"/>
  </r>
  <r>
    <x v="27"/>
    <x v="15"/>
    <x v="1"/>
    <x v="0"/>
  </r>
  <r>
    <x v="28"/>
    <x v="15"/>
    <x v="1"/>
    <x v="0"/>
  </r>
  <r>
    <x v="29"/>
    <x v="15"/>
    <x v="1"/>
    <x v="0"/>
  </r>
  <r>
    <x v="30"/>
    <x v="15"/>
    <x v="1"/>
    <x v="0"/>
  </r>
  <r>
    <x v="31"/>
    <x v="15"/>
    <x v="1"/>
    <x v="0"/>
  </r>
  <r>
    <x v="32"/>
    <x v="15"/>
    <x v="1"/>
    <x v="0"/>
  </r>
  <r>
    <x v="33"/>
    <x v="15"/>
    <x v="1"/>
    <x v="0"/>
  </r>
  <r>
    <x v="34"/>
    <x v="15"/>
    <x v="1"/>
    <x v="0"/>
  </r>
  <r>
    <x v="35"/>
    <x v="15"/>
    <x v="1"/>
    <x v="0"/>
  </r>
  <r>
    <x v="36"/>
    <x v="15"/>
    <x v="1"/>
    <x v="0"/>
  </r>
  <r>
    <x v="0"/>
    <x v="16"/>
    <x v="0"/>
    <x v="0"/>
  </r>
  <r>
    <x v="1"/>
    <x v="16"/>
    <x v="0"/>
    <x v="0"/>
  </r>
  <r>
    <x v="2"/>
    <x v="16"/>
    <x v="0"/>
    <x v="0"/>
  </r>
  <r>
    <x v="3"/>
    <x v="16"/>
    <x v="0"/>
    <x v="0"/>
  </r>
  <r>
    <x v="4"/>
    <x v="16"/>
    <x v="0"/>
    <x v="0"/>
  </r>
  <r>
    <x v="5"/>
    <x v="16"/>
    <x v="0"/>
    <x v="0"/>
  </r>
  <r>
    <x v="6"/>
    <x v="16"/>
    <x v="0"/>
    <x v="0"/>
  </r>
  <r>
    <x v="7"/>
    <x v="16"/>
    <x v="0"/>
    <x v="0"/>
  </r>
  <r>
    <x v="8"/>
    <x v="16"/>
    <x v="0"/>
    <x v="0"/>
  </r>
  <r>
    <x v="9"/>
    <x v="16"/>
    <x v="0"/>
    <x v="0"/>
  </r>
  <r>
    <x v="10"/>
    <x v="16"/>
    <x v="0"/>
    <x v="0"/>
  </r>
  <r>
    <x v="11"/>
    <x v="16"/>
    <x v="0"/>
    <x v="0"/>
  </r>
  <r>
    <x v="12"/>
    <x v="16"/>
    <x v="0"/>
    <x v="0"/>
  </r>
  <r>
    <x v="13"/>
    <x v="16"/>
    <x v="0"/>
    <x v="0"/>
  </r>
  <r>
    <x v="14"/>
    <x v="16"/>
    <x v="0"/>
    <x v="0"/>
  </r>
  <r>
    <x v="15"/>
    <x v="16"/>
    <x v="0"/>
    <x v="0"/>
  </r>
  <r>
    <x v="16"/>
    <x v="16"/>
    <x v="0"/>
    <x v="0"/>
  </r>
  <r>
    <x v="17"/>
    <x v="16"/>
    <x v="0"/>
    <x v="0"/>
  </r>
  <r>
    <x v="18"/>
    <x v="16"/>
    <x v="0"/>
    <x v="0"/>
  </r>
  <r>
    <x v="19"/>
    <x v="16"/>
    <x v="0"/>
    <x v="0"/>
  </r>
  <r>
    <x v="20"/>
    <x v="16"/>
    <x v="0"/>
    <x v="0"/>
  </r>
  <r>
    <x v="21"/>
    <x v="16"/>
    <x v="0"/>
    <x v="0"/>
  </r>
  <r>
    <x v="22"/>
    <x v="16"/>
    <x v="0"/>
    <x v="0"/>
  </r>
  <r>
    <x v="23"/>
    <x v="16"/>
    <x v="0"/>
    <x v="0"/>
  </r>
  <r>
    <x v="24"/>
    <x v="16"/>
    <x v="0"/>
    <x v="0"/>
  </r>
  <r>
    <x v="25"/>
    <x v="16"/>
    <x v="0"/>
    <x v="0"/>
  </r>
  <r>
    <x v="26"/>
    <x v="16"/>
    <x v="0"/>
    <x v="0"/>
  </r>
  <r>
    <x v="27"/>
    <x v="16"/>
    <x v="0"/>
    <x v="0"/>
  </r>
  <r>
    <x v="28"/>
    <x v="16"/>
    <x v="0"/>
    <x v="0"/>
  </r>
  <r>
    <x v="29"/>
    <x v="16"/>
    <x v="0"/>
    <x v="0"/>
  </r>
  <r>
    <x v="30"/>
    <x v="16"/>
    <x v="0"/>
    <x v="0"/>
  </r>
  <r>
    <x v="31"/>
    <x v="16"/>
    <x v="0"/>
    <x v="0"/>
  </r>
  <r>
    <x v="32"/>
    <x v="16"/>
    <x v="0"/>
    <x v="0"/>
  </r>
  <r>
    <x v="33"/>
    <x v="16"/>
    <x v="0"/>
    <x v="0"/>
  </r>
  <r>
    <x v="34"/>
    <x v="16"/>
    <x v="0"/>
    <x v="0"/>
  </r>
  <r>
    <x v="35"/>
    <x v="16"/>
    <x v="0"/>
    <x v="0"/>
  </r>
  <r>
    <x v="36"/>
    <x v="16"/>
    <x v="0"/>
    <x v="0"/>
  </r>
  <r>
    <x v="0"/>
    <x v="17"/>
    <x v="0"/>
    <x v="0"/>
  </r>
  <r>
    <x v="1"/>
    <x v="17"/>
    <x v="0"/>
    <x v="0"/>
  </r>
  <r>
    <x v="2"/>
    <x v="17"/>
    <x v="0"/>
    <x v="0"/>
  </r>
  <r>
    <x v="3"/>
    <x v="17"/>
    <x v="0"/>
    <x v="0"/>
  </r>
  <r>
    <x v="4"/>
    <x v="17"/>
    <x v="0"/>
    <x v="0"/>
  </r>
  <r>
    <x v="5"/>
    <x v="17"/>
    <x v="0"/>
    <x v="0"/>
  </r>
  <r>
    <x v="6"/>
    <x v="17"/>
    <x v="0"/>
    <x v="0"/>
  </r>
  <r>
    <x v="7"/>
    <x v="17"/>
    <x v="0"/>
    <x v="0"/>
  </r>
  <r>
    <x v="8"/>
    <x v="17"/>
    <x v="0"/>
    <x v="0"/>
  </r>
  <r>
    <x v="9"/>
    <x v="17"/>
    <x v="0"/>
    <x v="0"/>
  </r>
  <r>
    <x v="10"/>
    <x v="17"/>
    <x v="0"/>
    <x v="0"/>
  </r>
  <r>
    <x v="11"/>
    <x v="17"/>
    <x v="0"/>
    <x v="0"/>
  </r>
  <r>
    <x v="12"/>
    <x v="17"/>
    <x v="0"/>
    <x v="0"/>
  </r>
  <r>
    <x v="13"/>
    <x v="17"/>
    <x v="0"/>
    <x v="0"/>
  </r>
  <r>
    <x v="14"/>
    <x v="17"/>
    <x v="0"/>
    <x v="0"/>
  </r>
  <r>
    <x v="15"/>
    <x v="17"/>
    <x v="0"/>
    <x v="0"/>
  </r>
  <r>
    <x v="16"/>
    <x v="17"/>
    <x v="0"/>
    <x v="0"/>
  </r>
  <r>
    <x v="17"/>
    <x v="17"/>
    <x v="0"/>
    <x v="0"/>
  </r>
  <r>
    <x v="18"/>
    <x v="17"/>
    <x v="0"/>
    <x v="0"/>
  </r>
  <r>
    <x v="19"/>
    <x v="17"/>
    <x v="0"/>
    <x v="0"/>
  </r>
  <r>
    <x v="20"/>
    <x v="17"/>
    <x v="0"/>
    <x v="0"/>
  </r>
  <r>
    <x v="21"/>
    <x v="17"/>
    <x v="0"/>
    <x v="0"/>
  </r>
  <r>
    <x v="22"/>
    <x v="17"/>
    <x v="0"/>
    <x v="0"/>
  </r>
  <r>
    <x v="23"/>
    <x v="17"/>
    <x v="0"/>
    <x v="0"/>
  </r>
  <r>
    <x v="24"/>
    <x v="17"/>
    <x v="0"/>
    <x v="0"/>
  </r>
  <r>
    <x v="25"/>
    <x v="17"/>
    <x v="0"/>
    <x v="0"/>
  </r>
  <r>
    <x v="26"/>
    <x v="17"/>
    <x v="0"/>
    <x v="0"/>
  </r>
  <r>
    <x v="27"/>
    <x v="17"/>
    <x v="0"/>
    <x v="0"/>
  </r>
  <r>
    <x v="28"/>
    <x v="17"/>
    <x v="0"/>
    <x v="0"/>
  </r>
  <r>
    <x v="29"/>
    <x v="17"/>
    <x v="0"/>
    <x v="0"/>
  </r>
  <r>
    <x v="30"/>
    <x v="17"/>
    <x v="0"/>
    <x v="0"/>
  </r>
  <r>
    <x v="31"/>
    <x v="17"/>
    <x v="0"/>
    <x v="0"/>
  </r>
  <r>
    <x v="32"/>
    <x v="17"/>
    <x v="0"/>
    <x v="0"/>
  </r>
  <r>
    <x v="33"/>
    <x v="17"/>
    <x v="0"/>
    <x v="0"/>
  </r>
  <r>
    <x v="34"/>
    <x v="17"/>
    <x v="0"/>
    <x v="0"/>
  </r>
  <r>
    <x v="35"/>
    <x v="17"/>
    <x v="0"/>
    <x v="0"/>
  </r>
  <r>
    <x v="36"/>
    <x v="17"/>
    <x v="0"/>
    <x v="0"/>
  </r>
  <r>
    <x v="0"/>
    <x v="18"/>
    <x v="2"/>
    <x v="0"/>
  </r>
  <r>
    <x v="1"/>
    <x v="18"/>
    <x v="2"/>
    <x v="0"/>
  </r>
  <r>
    <x v="2"/>
    <x v="18"/>
    <x v="2"/>
    <x v="0"/>
  </r>
  <r>
    <x v="3"/>
    <x v="18"/>
    <x v="2"/>
    <x v="0"/>
  </r>
  <r>
    <x v="4"/>
    <x v="18"/>
    <x v="2"/>
    <x v="0"/>
  </r>
  <r>
    <x v="5"/>
    <x v="18"/>
    <x v="2"/>
    <x v="0"/>
  </r>
  <r>
    <x v="6"/>
    <x v="18"/>
    <x v="2"/>
    <x v="0"/>
  </r>
  <r>
    <x v="7"/>
    <x v="18"/>
    <x v="2"/>
    <x v="0"/>
  </r>
  <r>
    <x v="8"/>
    <x v="18"/>
    <x v="2"/>
    <x v="0"/>
  </r>
  <r>
    <x v="9"/>
    <x v="18"/>
    <x v="2"/>
    <x v="0"/>
  </r>
  <r>
    <x v="10"/>
    <x v="18"/>
    <x v="2"/>
    <x v="0"/>
  </r>
  <r>
    <x v="11"/>
    <x v="18"/>
    <x v="2"/>
    <x v="0"/>
  </r>
  <r>
    <x v="12"/>
    <x v="18"/>
    <x v="2"/>
    <x v="0"/>
  </r>
  <r>
    <x v="13"/>
    <x v="18"/>
    <x v="2"/>
    <x v="0"/>
  </r>
  <r>
    <x v="14"/>
    <x v="18"/>
    <x v="2"/>
    <x v="0"/>
  </r>
  <r>
    <x v="15"/>
    <x v="18"/>
    <x v="2"/>
    <x v="0"/>
  </r>
  <r>
    <x v="16"/>
    <x v="18"/>
    <x v="2"/>
    <x v="0"/>
  </r>
  <r>
    <x v="17"/>
    <x v="18"/>
    <x v="2"/>
    <x v="0"/>
  </r>
  <r>
    <x v="18"/>
    <x v="18"/>
    <x v="2"/>
    <x v="0"/>
  </r>
  <r>
    <x v="19"/>
    <x v="18"/>
    <x v="2"/>
    <x v="0"/>
  </r>
  <r>
    <x v="20"/>
    <x v="18"/>
    <x v="2"/>
    <x v="0"/>
  </r>
  <r>
    <x v="21"/>
    <x v="18"/>
    <x v="2"/>
    <x v="0"/>
  </r>
  <r>
    <x v="22"/>
    <x v="18"/>
    <x v="2"/>
    <x v="0"/>
  </r>
  <r>
    <x v="23"/>
    <x v="18"/>
    <x v="2"/>
    <x v="0"/>
  </r>
  <r>
    <x v="24"/>
    <x v="18"/>
    <x v="2"/>
    <x v="0"/>
  </r>
  <r>
    <x v="25"/>
    <x v="18"/>
    <x v="2"/>
    <x v="0"/>
  </r>
  <r>
    <x v="26"/>
    <x v="18"/>
    <x v="2"/>
    <x v="0"/>
  </r>
  <r>
    <x v="27"/>
    <x v="18"/>
    <x v="2"/>
    <x v="0"/>
  </r>
  <r>
    <x v="28"/>
    <x v="18"/>
    <x v="2"/>
    <x v="0"/>
  </r>
  <r>
    <x v="29"/>
    <x v="18"/>
    <x v="2"/>
    <x v="0"/>
  </r>
  <r>
    <x v="30"/>
    <x v="18"/>
    <x v="2"/>
    <x v="0"/>
  </r>
  <r>
    <x v="31"/>
    <x v="18"/>
    <x v="2"/>
    <x v="0"/>
  </r>
  <r>
    <x v="32"/>
    <x v="18"/>
    <x v="2"/>
    <x v="0"/>
  </r>
  <r>
    <x v="33"/>
    <x v="18"/>
    <x v="2"/>
    <x v="0"/>
  </r>
  <r>
    <x v="34"/>
    <x v="18"/>
    <x v="2"/>
    <x v="0"/>
  </r>
  <r>
    <x v="35"/>
    <x v="18"/>
    <x v="2"/>
    <x v="0"/>
  </r>
  <r>
    <x v="36"/>
    <x v="18"/>
    <x v="2"/>
    <x v="0"/>
  </r>
  <r>
    <x v="0"/>
    <x v="18"/>
    <x v="3"/>
    <x v="0"/>
  </r>
  <r>
    <x v="1"/>
    <x v="18"/>
    <x v="3"/>
    <x v="0"/>
  </r>
  <r>
    <x v="2"/>
    <x v="18"/>
    <x v="3"/>
    <x v="0"/>
  </r>
  <r>
    <x v="3"/>
    <x v="18"/>
    <x v="3"/>
    <x v="0"/>
  </r>
  <r>
    <x v="4"/>
    <x v="18"/>
    <x v="3"/>
    <x v="0"/>
  </r>
  <r>
    <x v="5"/>
    <x v="18"/>
    <x v="3"/>
    <x v="0"/>
  </r>
  <r>
    <x v="6"/>
    <x v="18"/>
    <x v="3"/>
    <x v="0"/>
  </r>
  <r>
    <x v="7"/>
    <x v="18"/>
    <x v="3"/>
    <x v="0"/>
  </r>
  <r>
    <x v="8"/>
    <x v="18"/>
    <x v="3"/>
    <x v="0"/>
  </r>
  <r>
    <x v="9"/>
    <x v="18"/>
    <x v="3"/>
    <x v="0"/>
  </r>
  <r>
    <x v="10"/>
    <x v="18"/>
    <x v="3"/>
    <x v="0"/>
  </r>
  <r>
    <x v="11"/>
    <x v="18"/>
    <x v="3"/>
    <x v="0"/>
  </r>
  <r>
    <x v="12"/>
    <x v="18"/>
    <x v="3"/>
    <x v="0"/>
  </r>
  <r>
    <x v="13"/>
    <x v="18"/>
    <x v="3"/>
    <x v="0"/>
  </r>
  <r>
    <x v="14"/>
    <x v="18"/>
    <x v="3"/>
    <x v="0"/>
  </r>
  <r>
    <x v="15"/>
    <x v="18"/>
    <x v="3"/>
    <x v="0"/>
  </r>
  <r>
    <x v="16"/>
    <x v="18"/>
    <x v="3"/>
    <x v="0"/>
  </r>
  <r>
    <x v="17"/>
    <x v="18"/>
    <x v="3"/>
    <x v="0"/>
  </r>
  <r>
    <x v="18"/>
    <x v="18"/>
    <x v="3"/>
    <x v="0"/>
  </r>
  <r>
    <x v="19"/>
    <x v="18"/>
    <x v="3"/>
    <x v="0"/>
  </r>
  <r>
    <x v="20"/>
    <x v="18"/>
    <x v="3"/>
    <x v="0"/>
  </r>
  <r>
    <x v="21"/>
    <x v="18"/>
    <x v="3"/>
    <x v="0"/>
  </r>
  <r>
    <x v="22"/>
    <x v="18"/>
    <x v="3"/>
    <x v="0"/>
  </r>
  <r>
    <x v="23"/>
    <x v="18"/>
    <x v="3"/>
    <x v="0"/>
  </r>
  <r>
    <x v="24"/>
    <x v="18"/>
    <x v="3"/>
    <x v="0"/>
  </r>
  <r>
    <x v="25"/>
    <x v="18"/>
    <x v="3"/>
    <x v="0"/>
  </r>
  <r>
    <x v="26"/>
    <x v="18"/>
    <x v="3"/>
    <x v="0"/>
  </r>
  <r>
    <x v="27"/>
    <x v="18"/>
    <x v="3"/>
    <x v="0"/>
  </r>
  <r>
    <x v="28"/>
    <x v="18"/>
    <x v="3"/>
    <x v="0"/>
  </r>
  <r>
    <x v="29"/>
    <x v="18"/>
    <x v="3"/>
    <x v="0"/>
  </r>
  <r>
    <x v="30"/>
    <x v="18"/>
    <x v="3"/>
    <x v="0"/>
  </r>
  <r>
    <x v="31"/>
    <x v="18"/>
    <x v="3"/>
    <x v="0"/>
  </r>
  <r>
    <x v="32"/>
    <x v="18"/>
    <x v="3"/>
    <x v="0"/>
  </r>
  <r>
    <x v="33"/>
    <x v="18"/>
    <x v="3"/>
    <x v="0"/>
  </r>
  <r>
    <x v="34"/>
    <x v="18"/>
    <x v="3"/>
    <x v="0"/>
  </r>
  <r>
    <x v="35"/>
    <x v="18"/>
    <x v="3"/>
    <x v="0"/>
  </r>
  <r>
    <x v="36"/>
    <x v="18"/>
    <x v="3"/>
    <x v="0"/>
  </r>
  <r>
    <x v="0"/>
    <x v="18"/>
    <x v="4"/>
    <x v="0"/>
  </r>
  <r>
    <x v="1"/>
    <x v="18"/>
    <x v="4"/>
    <x v="0"/>
  </r>
  <r>
    <x v="2"/>
    <x v="18"/>
    <x v="4"/>
    <x v="0"/>
  </r>
  <r>
    <x v="3"/>
    <x v="18"/>
    <x v="4"/>
    <x v="0"/>
  </r>
  <r>
    <x v="4"/>
    <x v="18"/>
    <x v="4"/>
    <x v="0"/>
  </r>
  <r>
    <x v="5"/>
    <x v="18"/>
    <x v="4"/>
    <x v="0"/>
  </r>
  <r>
    <x v="6"/>
    <x v="18"/>
    <x v="4"/>
    <x v="0"/>
  </r>
  <r>
    <x v="7"/>
    <x v="18"/>
    <x v="4"/>
    <x v="0"/>
  </r>
  <r>
    <x v="8"/>
    <x v="18"/>
    <x v="4"/>
    <x v="0"/>
  </r>
  <r>
    <x v="9"/>
    <x v="18"/>
    <x v="4"/>
    <x v="0"/>
  </r>
  <r>
    <x v="10"/>
    <x v="18"/>
    <x v="4"/>
    <x v="0"/>
  </r>
  <r>
    <x v="11"/>
    <x v="18"/>
    <x v="4"/>
    <x v="0"/>
  </r>
  <r>
    <x v="12"/>
    <x v="18"/>
    <x v="4"/>
    <x v="0"/>
  </r>
  <r>
    <x v="13"/>
    <x v="18"/>
    <x v="4"/>
    <x v="0"/>
  </r>
  <r>
    <x v="14"/>
    <x v="18"/>
    <x v="4"/>
    <x v="0"/>
  </r>
  <r>
    <x v="15"/>
    <x v="18"/>
    <x v="4"/>
    <x v="0"/>
  </r>
  <r>
    <x v="16"/>
    <x v="18"/>
    <x v="4"/>
    <x v="0"/>
  </r>
  <r>
    <x v="17"/>
    <x v="18"/>
    <x v="4"/>
    <x v="0"/>
  </r>
  <r>
    <x v="18"/>
    <x v="18"/>
    <x v="4"/>
    <x v="0"/>
  </r>
  <r>
    <x v="19"/>
    <x v="18"/>
    <x v="4"/>
    <x v="0"/>
  </r>
  <r>
    <x v="20"/>
    <x v="18"/>
    <x v="4"/>
    <x v="0"/>
  </r>
  <r>
    <x v="21"/>
    <x v="18"/>
    <x v="4"/>
    <x v="0"/>
  </r>
  <r>
    <x v="22"/>
    <x v="18"/>
    <x v="4"/>
    <x v="0"/>
  </r>
  <r>
    <x v="23"/>
    <x v="18"/>
    <x v="4"/>
    <x v="0"/>
  </r>
  <r>
    <x v="24"/>
    <x v="18"/>
    <x v="4"/>
    <x v="0"/>
  </r>
  <r>
    <x v="25"/>
    <x v="18"/>
    <x v="4"/>
    <x v="0"/>
  </r>
  <r>
    <x v="26"/>
    <x v="18"/>
    <x v="4"/>
    <x v="0"/>
  </r>
  <r>
    <x v="27"/>
    <x v="18"/>
    <x v="4"/>
    <x v="0"/>
  </r>
  <r>
    <x v="28"/>
    <x v="18"/>
    <x v="4"/>
    <x v="0"/>
  </r>
  <r>
    <x v="29"/>
    <x v="18"/>
    <x v="4"/>
    <x v="0"/>
  </r>
  <r>
    <x v="30"/>
    <x v="18"/>
    <x v="4"/>
    <x v="0"/>
  </r>
  <r>
    <x v="31"/>
    <x v="18"/>
    <x v="4"/>
    <x v="0"/>
  </r>
  <r>
    <x v="32"/>
    <x v="18"/>
    <x v="4"/>
    <x v="0"/>
  </r>
  <r>
    <x v="33"/>
    <x v="18"/>
    <x v="4"/>
    <x v="0"/>
  </r>
  <r>
    <x v="34"/>
    <x v="18"/>
    <x v="4"/>
    <x v="0"/>
  </r>
  <r>
    <x v="35"/>
    <x v="18"/>
    <x v="4"/>
    <x v="0"/>
  </r>
  <r>
    <x v="36"/>
    <x v="18"/>
    <x v="4"/>
    <x v="0"/>
  </r>
  <r>
    <x v="0"/>
    <x v="19"/>
    <x v="2"/>
    <x v="0"/>
  </r>
  <r>
    <x v="1"/>
    <x v="19"/>
    <x v="2"/>
    <x v="0"/>
  </r>
  <r>
    <x v="2"/>
    <x v="19"/>
    <x v="2"/>
    <x v="0"/>
  </r>
  <r>
    <x v="3"/>
    <x v="19"/>
    <x v="2"/>
    <x v="0"/>
  </r>
  <r>
    <x v="4"/>
    <x v="19"/>
    <x v="2"/>
    <x v="0"/>
  </r>
  <r>
    <x v="5"/>
    <x v="19"/>
    <x v="2"/>
    <x v="0"/>
  </r>
  <r>
    <x v="6"/>
    <x v="19"/>
    <x v="2"/>
    <x v="0"/>
  </r>
  <r>
    <x v="7"/>
    <x v="19"/>
    <x v="2"/>
    <x v="0"/>
  </r>
  <r>
    <x v="8"/>
    <x v="19"/>
    <x v="2"/>
    <x v="0"/>
  </r>
  <r>
    <x v="9"/>
    <x v="19"/>
    <x v="2"/>
    <x v="0"/>
  </r>
  <r>
    <x v="10"/>
    <x v="19"/>
    <x v="2"/>
    <x v="0"/>
  </r>
  <r>
    <x v="11"/>
    <x v="19"/>
    <x v="2"/>
    <x v="0"/>
  </r>
  <r>
    <x v="12"/>
    <x v="19"/>
    <x v="2"/>
    <x v="0"/>
  </r>
  <r>
    <x v="13"/>
    <x v="19"/>
    <x v="2"/>
    <x v="0"/>
  </r>
  <r>
    <x v="14"/>
    <x v="19"/>
    <x v="2"/>
    <x v="0"/>
  </r>
  <r>
    <x v="15"/>
    <x v="19"/>
    <x v="2"/>
    <x v="0"/>
  </r>
  <r>
    <x v="16"/>
    <x v="19"/>
    <x v="2"/>
    <x v="0"/>
  </r>
  <r>
    <x v="17"/>
    <x v="19"/>
    <x v="2"/>
    <x v="0"/>
  </r>
  <r>
    <x v="18"/>
    <x v="19"/>
    <x v="2"/>
    <x v="0"/>
  </r>
  <r>
    <x v="19"/>
    <x v="19"/>
    <x v="2"/>
    <x v="0"/>
  </r>
  <r>
    <x v="20"/>
    <x v="19"/>
    <x v="2"/>
    <x v="0"/>
  </r>
  <r>
    <x v="21"/>
    <x v="19"/>
    <x v="2"/>
    <x v="0"/>
  </r>
  <r>
    <x v="22"/>
    <x v="19"/>
    <x v="2"/>
    <x v="0"/>
  </r>
  <r>
    <x v="23"/>
    <x v="19"/>
    <x v="2"/>
    <x v="0"/>
  </r>
  <r>
    <x v="24"/>
    <x v="19"/>
    <x v="2"/>
    <x v="0"/>
  </r>
  <r>
    <x v="25"/>
    <x v="19"/>
    <x v="2"/>
    <x v="0"/>
  </r>
  <r>
    <x v="26"/>
    <x v="19"/>
    <x v="2"/>
    <x v="0"/>
  </r>
  <r>
    <x v="27"/>
    <x v="19"/>
    <x v="2"/>
    <x v="0"/>
  </r>
  <r>
    <x v="28"/>
    <x v="19"/>
    <x v="2"/>
    <x v="0"/>
  </r>
  <r>
    <x v="29"/>
    <x v="19"/>
    <x v="2"/>
    <x v="0"/>
  </r>
  <r>
    <x v="30"/>
    <x v="19"/>
    <x v="2"/>
    <x v="0"/>
  </r>
  <r>
    <x v="31"/>
    <x v="19"/>
    <x v="2"/>
    <x v="0"/>
  </r>
  <r>
    <x v="32"/>
    <x v="19"/>
    <x v="2"/>
    <x v="0"/>
  </r>
  <r>
    <x v="33"/>
    <x v="19"/>
    <x v="2"/>
    <x v="0"/>
  </r>
  <r>
    <x v="34"/>
    <x v="19"/>
    <x v="2"/>
    <x v="0"/>
  </r>
  <r>
    <x v="35"/>
    <x v="19"/>
    <x v="2"/>
    <x v="0"/>
  </r>
  <r>
    <x v="36"/>
    <x v="19"/>
    <x v="2"/>
    <x v="0"/>
  </r>
  <r>
    <x v="0"/>
    <x v="19"/>
    <x v="3"/>
    <x v="0"/>
  </r>
  <r>
    <x v="1"/>
    <x v="19"/>
    <x v="3"/>
    <x v="0"/>
  </r>
  <r>
    <x v="2"/>
    <x v="19"/>
    <x v="3"/>
    <x v="0"/>
  </r>
  <r>
    <x v="3"/>
    <x v="19"/>
    <x v="3"/>
    <x v="0"/>
  </r>
  <r>
    <x v="4"/>
    <x v="19"/>
    <x v="3"/>
    <x v="0"/>
  </r>
  <r>
    <x v="5"/>
    <x v="19"/>
    <x v="3"/>
    <x v="0"/>
  </r>
  <r>
    <x v="6"/>
    <x v="19"/>
    <x v="3"/>
    <x v="0"/>
  </r>
  <r>
    <x v="7"/>
    <x v="19"/>
    <x v="3"/>
    <x v="0"/>
  </r>
  <r>
    <x v="8"/>
    <x v="19"/>
    <x v="3"/>
    <x v="0"/>
  </r>
  <r>
    <x v="9"/>
    <x v="19"/>
    <x v="3"/>
    <x v="0"/>
  </r>
  <r>
    <x v="10"/>
    <x v="19"/>
    <x v="3"/>
    <x v="0"/>
  </r>
  <r>
    <x v="11"/>
    <x v="19"/>
    <x v="3"/>
    <x v="0"/>
  </r>
  <r>
    <x v="12"/>
    <x v="19"/>
    <x v="3"/>
    <x v="0"/>
  </r>
  <r>
    <x v="13"/>
    <x v="19"/>
    <x v="3"/>
    <x v="0"/>
  </r>
  <r>
    <x v="14"/>
    <x v="19"/>
    <x v="3"/>
    <x v="0"/>
  </r>
  <r>
    <x v="15"/>
    <x v="19"/>
    <x v="3"/>
    <x v="0"/>
  </r>
  <r>
    <x v="16"/>
    <x v="19"/>
    <x v="3"/>
    <x v="0"/>
  </r>
  <r>
    <x v="17"/>
    <x v="19"/>
    <x v="3"/>
    <x v="0"/>
  </r>
  <r>
    <x v="18"/>
    <x v="19"/>
    <x v="3"/>
    <x v="0"/>
  </r>
  <r>
    <x v="19"/>
    <x v="19"/>
    <x v="3"/>
    <x v="0"/>
  </r>
  <r>
    <x v="20"/>
    <x v="19"/>
    <x v="3"/>
    <x v="0"/>
  </r>
  <r>
    <x v="21"/>
    <x v="19"/>
    <x v="3"/>
    <x v="0"/>
  </r>
  <r>
    <x v="22"/>
    <x v="19"/>
    <x v="3"/>
    <x v="0"/>
  </r>
  <r>
    <x v="23"/>
    <x v="19"/>
    <x v="3"/>
    <x v="0"/>
  </r>
  <r>
    <x v="24"/>
    <x v="19"/>
    <x v="3"/>
    <x v="0"/>
  </r>
  <r>
    <x v="25"/>
    <x v="19"/>
    <x v="3"/>
    <x v="0"/>
  </r>
  <r>
    <x v="26"/>
    <x v="19"/>
    <x v="3"/>
    <x v="0"/>
  </r>
  <r>
    <x v="27"/>
    <x v="19"/>
    <x v="3"/>
    <x v="0"/>
  </r>
  <r>
    <x v="28"/>
    <x v="19"/>
    <x v="3"/>
    <x v="0"/>
  </r>
  <r>
    <x v="29"/>
    <x v="19"/>
    <x v="3"/>
    <x v="0"/>
  </r>
  <r>
    <x v="30"/>
    <x v="19"/>
    <x v="3"/>
    <x v="0"/>
  </r>
  <r>
    <x v="31"/>
    <x v="19"/>
    <x v="3"/>
    <x v="0"/>
  </r>
  <r>
    <x v="32"/>
    <x v="19"/>
    <x v="3"/>
    <x v="0"/>
  </r>
  <r>
    <x v="33"/>
    <x v="19"/>
    <x v="3"/>
    <x v="0"/>
  </r>
  <r>
    <x v="34"/>
    <x v="19"/>
    <x v="3"/>
    <x v="0"/>
  </r>
  <r>
    <x v="35"/>
    <x v="19"/>
    <x v="3"/>
    <x v="0"/>
  </r>
  <r>
    <x v="36"/>
    <x v="19"/>
    <x v="3"/>
    <x v="0"/>
  </r>
  <r>
    <x v="0"/>
    <x v="19"/>
    <x v="4"/>
    <x v="0"/>
  </r>
  <r>
    <x v="1"/>
    <x v="19"/>
    <x v="4"/>
    <x v="0"/>
  </r>
  <r>
    <x v="2"/>
    <x v="19"/>
    <x v="4"/>
    <x v="0"/>
  </r>
  <r>
    <x v="3"/>
    <x v="19"/>
    <x v="4"/>
    <x v="0"/>
  </r>
  <r>
    <x v="4"/>
    <x v="19"/>
    <x v="4"/>
    <x v="0"/>
  </r>
  <r>
    <x v="5"/>
    <x v="19"/>
    <x v="4"/>
    <x v="0"/>
  </r>
  <r>
    <x v="6"/>
    <x v="19"/>
    <x v="4"/>
    <x v="0"/>
  </r>
  <r>
    <x v="7"/>
    <x v="19"/>
    <x v="4"/>
    <x v="0"/>
  </r>
  <r>
    <x v="8"/>
    <x v="19"/>
    <x v="4"/>
    <x v="0"/>
  </r>
  <r>
    <x v="9"/>
    <x v="19"/>
    <x v="4"/>
    <x v="0"/>
  </r>
  <r>
    <x v="10"/>
    <x v="19"/>
    <x v="4"/>
    <x v="0"/>
  </r>
  <r>
    <x v="11"/>
    <x v="19"/>
    <x v="4"/>
    <x v="0"/>
  </r>
  <r>
    <x v="12"/>
    <x v="19"/>
    <x v="4"/>
    <x v="0"/>
  </r>
  <r>
    <x v="13"/>
    <x v="19"/>
    <x v="4"/>
    <x v="0"/>
  </r>
  <r>
    <x v="14"/>
    <x v="19"/>
    <x v="4"/>
    <x v="0"/>
  </r>
  <r>
    <x v="15"/>
    <x v="19"/>
    <x v="4"/>
    <x v="0"/>
  </r>
  <r>
    <x v="16"/>
    <x v="19"/>
    <x v="4"/>
    <x v="0"/>
  </r>
  <r>
    <x v="17"/>
    <x v="19"/>
    <x v="4"/>
    <x v="0"/>
  </r>
  <r>
    <x v="18"/>
    <x v="19"/>
    <x v="4"/>
    <x v="0"/>
  </r>
  <r>
    <x v="19"/>
    <x v="19"/>
    <x v="4"/>
    <x v="0"/>
  </r>
  <r>
    <x v="20"/>
    <x v="19"/>
    <x v="4"/>
    <x v="0"/>
  </r>
  <r>
    <x v="21"/>
    <x v="19"/>
    <x v="4"/>
    <x v="0"/>
  </r>
  <r>
    <x v="22"/>
    <x v="19"/>
    <x v="4"/>
    <x v="0"/>
  </r>
  <r>
    <x v="23"/>
    <x v="19"/>
    <x v="4"/>
    <x v="0"/>
  </r>
  <r>
    <x v="24"/>
    <x v="19"/>
    <x v="4"/>
    <x v="0"/>
  </r>
  <r>
    <x v="25"/>
    <x v="19"/>
    <x v="4"/>
    <x v="0"/>
  </r>
  <r>
    <x v="26"/>
    <x v="19"/>
    <x v="4"/>
    <x v="0"/>
  </r>
  <r>
    <x v="27"/>
    <x v="19"/>
    <x v="4"/>
    <x v="0"/>
  </r>
  <r>
    <x v="28"/>
    <x v="19"/>
    <x v="4"/>
    <x v="0"/>
  </r>
  <r>
    <x v="29"/>
    <x v="19"/>
    <x v="4"/>
    <x v="0"/>
  </r>
  <r>
    <x v="30"/>
    <x v="19"/>
    <x v="4"/>
    <x v="0"/>
  </r>
  <r>
    <x v="31"/>
    <x v="19"/>
    <x v="4"/>
    <x v="0"/>
  </r>
  <r>
    <x v="32"/>
    <x v="19"/>
    <x v="4"/>
    <x v="0"/>
  </r>
  <r>
    <x v="33"/>
    <x v="19"/>
    <x v="4"/>
    <x v="0"/>
  </r>
  <r>
    <x v="34"/>
    <x v="19"/>
    <x v="4"/>
    <x v="0"/>
  </r>
  <r>
    <x v="35"/>
    <x v="19"/>
    <x v="4"/>
    <x v="0"/>
  </r>
  <r>
    <x v="36"/>
    <x v="19"/>
    <x v="4"/>
    <x v="0"/>
  </r>
  <r>
    <x v="0"/>
    <x v="20"/>
    <x v="2"/>
    <x v="0"/>
  </r>
  <r>
    <x v="1"/>
    <x v="20"/>
    <x v="2"/>
    <x v="0"/>
  </r>
  <r>
    <x v="2"/>
    <x v="20"/>
    <x v="2"/>
    <x v="0"/>
  </r>
  <r>
    <x v="3"/>
    <x v="20"/>
    <x v="2"/>
    <x v="0"/>
  </r>
  <r>
    <x v="4"/>
    <x v="20"/>
    <x v="2"/>
    <x v="0"/>
  </r>
  <r>
    <x v="5"/>
    <x v="20"/>
    <x v="2"/>
    <x v="0"/>
  </r>
  <r>
    <x v="6"/>
    <x v="20"/>
    <x v="2"/>
    <x v="0"/>
  </r>
  <r>
    <x v="7"/>
    <x v="20"/>
    <x v="2"/>
    <x v="0"/>
  </r>
  <r>
    <x v="8"/>
    <x v="20"/>
    <x v="2"/>
    <x v="0"/>
  </r>
  <r>
    <x v="9"/>
    <x v="20"/>
    <x v="2"/>
    <x v="0"/>
  </r>
  <r>
    <x v="10"/>
    <x v="20"/>
    <x v="2"/>
    <x v="0"/>
  </r>
  <r>
    <x v="11"/>
    <x v="20"/>
    <x v="2"/>
    <x v="0"/>
  </r>
  <r>
    <x v="12"/>
    <x v="20"/>
    <x v="2"/>
    <x v="0"/>
  </r>
  <r>
    <x v="13"/>
    <x v="20"/>
    <x v="2"/>
    <x v="0"/>
  </r>
  <r>
    <x v="14"/>
    <x v="20"/>
    <x v="2"/>
    <x v="0"/>
  </r>
  <r>
    <x v="15"/>
    <x v="20"/>
    <x v="2"/>
    <x v="0"/>
  </r>
  <r>
    <x v="16"/>
    <x v="20"/>
    <x v="2"/>
    <x v="0"/>
  </r>
  <r>
    <x v="17"/>
    <x v="20"/>
    <x v="2"/>
    <x v="0"/>
  </r>
  <r>
    <x v="18"/>
    <x v="20"/>
    <x v="2"/>
    <x v="0"/>
  </r>
  <r>
    <x v="19"/>
    <x v="20"/>
    <x v="2"/>
    <x v="0"/>
  </r>
  <r>
    <x v="20"/>
    <x v="20"/>
    <x v="2"/>
    <x v="0"/>
  </r>
  <r>
    <x v="21"/>
    <x v="20"/>
    <x v="2"/>
    <x v="0"/>
  </r>
  <r>
    <x v="22"/>
    <x v="20"/>
    <x v="2"/>
    <x v="0"/>
  </r>
  <r>
    <x v="23"/>
    <x v="20"/>
    <x v="2"/>
    <x v="0"/>
  </r>
  <r>
    <x v="24"/>
    <x v="20"/>
    <x v="2"/>
    <x v="0"/>
  </r>
  <r>
    <x v="25"/>
    <x v="20"/>
    <x v="2"/>
    <x v="0"/>
  </r>
  <r>
    <x v="26"/>
    <x v="20"/>
    <x v="2"/>
    <x v="0"/>
  </r>
  <r>
    <x v="27"/>
    <x v="20"/>
    <x v="2"/>
    <x v="0"/>
  </r>
  <r>
    <x v="28"/>
    <x v="20"/>
    <x v="2"/>
    <x v="0"/>
  </r>
  <r>
    <x v="29"/>
    <x v="20"/>
    <x v="2"/>
    <x v="0"/>
  </r>
  <r>
    <x v="30"/>
    <x v="20"/>
    <x v="2"/>
    <x v="0"/>
  </r>
  <r>
    <x v="31"/>
    <x v="20"/>
    <x v="2"/>
    <x v="0"/>
  </r>
  <r>
    <x v="32"/>
    <x v="20"/>
    <x v="2"/>
    <x v="0"/>
  </r>
  <r>
    <x v="33"/>
    <x v="20"/>
    <x v="2"/>
    <x v="0"/>
  </r>
  <r>
    <x v="34"/>
    <x v="20"/>
    <x v="2"/>
    <x v="0"/>
  </r>
  <r>
    <x v="35"/>
    <x v="20"/>
    <x v="2"/>
    <x v="0"/>
  </r>
  <r>
    <x v="36"/>
    <x v="20"/>
    <x v="2"/>
    <x v="0"/>
  </r>
  <r>
    <x v="0"/>
    <x v="20"/>
    <x v="3"/>
    <x v="0"/>
  </r>
  <r>
    <x v="1"/>
    <x v="20"/>
    <x v="3"/>
    <x v="0"/>
  </r>
  <r>
    <x v="2"/>
    <x v="20"/>
    <x v="3"/>
    <x v="0"/>
  </r>
  <r>
    <x v="3"/>
    <x v="20"/>
    <x v="3"/>
    <x v="0"/>
  </r>
  <r>
    <x v="4"/>
    <x v="20"/>
    <x v="3"/>
    <x v="0"/>
  </r>
  <r>
    <x v="5"/>
    <x v="20"/>
    <x v="3"/>
    <x v="0"/>
  </r>
  <r>
    <x v="6"/>
    <x v="20"/>
    <x v="3"/>
    <x v="0"/>
  </r>
  <r>
    <x v="7"/>
    <x v="20"/>
    <x v="3"/>
    <x v="0"/>
  </r>
  <r>
    <x v="8"/>
    <x v="20"/>
    <x v="3"/>
    <x v="0"/>
  </r>
  <r>
    <x v="9"/>
    <x v="20"/>
    <x v="3"/>
    <x v="0"/>
  </r>
  <r>
    <x v="10"/>
    <x v="20"/>
    <x v="3"/>
    <x v="0"/>
  </r>
  <r>
    <x v="11"/>
    <x v="20"/>
    <x v="3"/>
    <x v="0"/>
  </r>
  <r>
    <x v="12"/>
    <x v="20"/>
    <x v="3"/>
    <x v="0"/>
  </r>
  <r>
    <x v="13"/>
    <x v="20"/>
    <x v="3"/>
    <x v="0"/>
  </r>
  <r>
    <x v="14"/>
    <x v="20"/>
    <x v="3"/>
    <x v="0"/>
  </r>
  <r>
    <x v="15"/>
    <x v="20"/>
    <x v="3"/>
    <x v="0"/>
  </r>
  <r>
    <x v="16"/>
    <x v="20"/>
    <x v="3"/>
    <x v="0"/>
  </r>
  <r>
    <x v="17"/>
    <x v="20"/>
    <x v="3"/>
    <x v="0"/>
  </r>
  <r>
    <x v="18"/>
    <x v="20"/>
    <x v="3"/>
    <x v="0"/>
  </r>
  <r>
    <x v="19"/>
    <x v="20"/>
    <x v="3"/>
    <x v="0"/>
  </r>
  <r>
    <x v="20"/>
    <x v="20"/>
    <x v="3"/>
    <x v="0"/>
  </r>
  <r>
    <x v="21"/>
    <x v="20"/>
    <x v="3"/>
    <x v="0"/>
  </r>
  <r>
    <x v="22"/>
    <x v="20"/>
    <x v="3"/>
    <x v="0"/>
  </r>
  <r>
    <x v="23"/>
    <x v="20"/>
    <x v="3"/>
    <x v="0"/>
  </r>
  <r>
    <x v="24"/>
    <x v="20"/>
    <x v="3"/>
    <x v="0"/>
  </r>
  <r>
    <x v="25"/>
    <x v="20"/>
    <x v="3"/>
    <x v="0"/>
  </r>
  <r>
    <x v="26"/>
    <x v="20"/>
    <x v="3"/>
    <x v="0"/>
  </r>
  <r>
    <x v="27"/>
    <x v="20"/>
    <x v="3"/>
    <x v="0"/>
  </r>
  <r>
    <x v="28"/>
    <x v="20"/>
    <x v="3"/>
    <x v="0"/>
  </r>
  <r>
    <x v="29"/>
    <x v="20"/>
    <x v="3"/>
    <x v="0"/>
  </r>
  <r>
    <x v="30"/>
    <x v="20"/>
    <x v="3"/>
    <x v="0"/>
  </r>
  <r>
    <x v="31"/>
    <x v="20"/>
    <x v="3"/>
    <x v="0"/>
  </r>
  <r>
    <x v="32"/>
    <x v="20"/>
    <x v="3"/>
    <x v="0"/>
  </r>
  <r>
    <x v="33"/>
    <x v="20"/>
    <x v="3"/>
    <x v="0"/>
  </r>
  <r>
    <x v="34"/>
    <x v="20"/>
    <x v="3"/>
    <x v="0"/>
  </r>
  <r>
    <x v="35"/>
    <x v="20"/>
    <x v="3"/>
    <x v="0"/>
  </r>
  <r>
    <x v="36"/>
    <x v="20"/>
    <x v="3"/>
    <x v="0"/>
  </r>
  <r>
    <x v="0"/>
    <x v="20"/>
    <x v="4"/>
    <x v="0"/>
  </r>
  <r>
    <x v="1"/>
    <x v="20"/>
    <x v="4"/>
    <x v="0"/>
  </r>
  <r>
    <x v="2"/>
    <x v="20"/>
    <x v="4"/>
    <x v="0"/>
  </r>
  <r>
    <x v="3"/>
    <x v="20"/>
    <x v="4"/>
    <x v="0"/>
  </r>
  <r>
    <x v="4"/>
    <x v="20"/>
    <x v="4"/>
    <x v="0"/>
  </r>
  <r>
    <x v="5"/>
    <x v="20"/>
    <x v="4"/>
    <x v="0"/>
  </r>
  <r>
    <x v="6"/>
    <x v="20"/>
    <x v="4"/>
    <x v="0"/>
  </r>
  <r>
    <x v="7"/>
    <x v="20"/>
    <x v="4"/>
    <x v="0"/>
  </r>
  <r>
    <x v="8"/>
    <x v="20"/>
    <x v="4"/>
    <x v="0"/>
  </r>
  <r>
    <x v="9"/>
    <x v="20"/>
    <x v="4"/>
    <x v="0"/>
  </r>
  <r>
    <x v="10"/>
    <x v="20"/>
    <x v="4"/>
    <x v="0"/>
  </r>
  <r>
    <x v="11"/>
    <x v="20"/>
    <x v="4"/>
    <x v="0"/>
  </r>
  <r>
    <x v="12"/>
    <x v="20"/>
    <x v="4"/>
    <x v="0"/>
  </r>
  <r>
    <x v="13"/>
    <x v="20"/>
    <x v="4"/>
    <x v="0"/>
  </r>
  <r>
    <x v="14"/>
    <x v="20"/>
    <x v="4"/>
    <x v="0"/>
  </r>
  <r>
    <x v="15"/>
    <x v="20"/>
    <x v="4"/>
    <x v="0"/>
  </r>
  <r>
    <x v="16"/>
    <x v="20"/>
    <x v="4"/>
    <x v="0"/>
  </r>
  <r>
    <x v="17"/>
    <x v="20"/>
    <x v="4"/>
    <x v="0"/>
  </r>
  <r>
    <x v="18"/>
    <x v="20"/>
    <x v="4"/>
    <x v="0"/>
  </r>
  <r>
    <x v="19"/>
    <x v="20"/>
    <x v="4"/>
    <x v="0"/>
  </r>
  <r>
    <x v="20"/>
    <x v="20"/>
    <x v="4"/>
    <x v="0"/>
  </r>
  <r>
    <x v="21"/>
    <x v="20"/>
    <x v="4"/>
    <x v="0"/>
  </r>
  <r>
    <x v="22"/>
    <x v="20"/>
    <x v="4"/>
    <x v="0"/>
  </r>
  <r>
    <x v="23"/>
    <x v="20"/>
    <x v="4"/>
    <x v="0"/>
  </r>
  <r>
    <x v="24"/>
    <x v="20"/>
    <x v="4"/>
    <x v="0"/>
  </r>
  <r>
    <x v="25"/>
    <x v="20"/>
    <x v="4"/>
    <x v="0"/>
  </r>
  <r>
    <x v="26"/>
    <x v="20"/>
    <x v="4"/>
    <x v="0"/>
  </r>
  <r>
    <x v="27"/>
    <x v="20"/>
    <x v="4"/>
    <x v="0"/>
  </r>
  <r>
    <x v="28"/>
    <x v="20"/>
    <x v="4"/>
    <x v="0"/>
  </r>
  <r>
    <x v="29"/>
    <x v="20"/>
    <x v="4"/>
    <x v="0"/>
  </r>
  <r>
    <x v="30"/>
    <x v="20"/>
    <x v="4"/>
    <x v="0"/>
  </r>
  <r>
    <x v="31"/>
    <x v="20"/>
    <x v="4"/>
    <x v="0"/>
  </r>
  <r>
    <x v="32"/>
    <x v="20"/>
    <x v="4"/>
    <x v="0"/>
  </r>
  <r>
    <x v="33"/>
    <x v="20"/>
    <x v="4"/>
    <x v="0"/>
  </r>
  <r>
    <x v="34"/>
    <x v="20"/>
    <x v="4"/>
    <x v="0"/>
  </r>
  <r>
    <x v="35"/>
    <x v="20"/>
    <x v="4"/>
    <x v="0"/>
  </r>
  <r>
    <x v="36"/>
    <x v="20"/>
    <x v="4"/>
    <x v="0"/>
  </r>
  <r>
    <x v="0"/>
    <x v="21"/>
    <x v="2"/>
    <x v="0"/>
  </r>
  <r>
    <x v="1"/>
    <x v="21"/>
    <x v="2"/>
    <x v="0"/>
  </r>
  <r>
    <x v="2"/>
    <x v="21"/>
    <x v="2"/>
    <x v="0"/>
  </r>
  <r>
    <x v="3"/>
    <x v="21"/>
    <x v="2"/>
    <x v="0"/>
  </r>
  <r>
    <x v="4"/>
    <x v="21"/>
    <x v="2"/>
    <x v="0"/>
  </r>
  <r>
    <x v="5"/>
    <x v="21"/>
    <x v="2"/>
    <x v="0"/>
  </r>
  <r>
    <x v="6"/>
    <x v="21"/>
    <x v="2"/>
    <x v="0"/>
  </r>
  <r>
    <x v="7"/>
    <x v="21"/>
    <x v="2"/>
    <x v="0"/>
  </r>
  <r>
    <x v="8"/>
    <x v="21"/>
    <x v="2"/>
    <x v="0"/>
  </r>
  <r>
    <x v="9"/>
    <x v="21"/>
    <x v="2"/>
    <x v="0"/>
  </r>
  <r>
    <x v="10"/>
    <x v="21"/>
    <x v="2"/>
    <x v="0"/>
  </r>
  <r>
    <x v="11"/>
    <x v="21"/>
    <x v="2"/>
    <x v="0"/>
  </r>
  <r>
    <x v="12"/>
    <x v="21"/>
    <x v="2"/>
    <x v="0"/>
  </r>
  <r>
    <x v="13"/>
    <x v="21"/>
    <x v="2"/>
    <x v="0"/>
  </r>
  <r>
    <x v="14"/>
    <x v="21"/>
    <x v="2"/>
    <x v="0"/>
  </r>
  <r>
    <x v="15"/>
    <x v="21"/>
    <x v="2"/>
    <x v="0"/>
  </r>
  <r>
    <x v="16"/>
    <x v="21"/>
    <x v="2"/>
    <x v="0"/>
  </r>
  <r>
    <x v="17"/>
    <x v="21"/>
    <x v="2"/>
    <x v="0"/>
  </r>
  <r>
    <x v="18"/>
    <x v="21"/>
    <x v="2"/>
    <x v="0"/>
  </r>
  <r>
    <x v="19"/>
    <x v="21"/>
    <x v="2"/>
    <x v="0"/>
  </r>
  <r>
    <x v="20"/>
    <x v="21"/>
    <x v="2"/>
    <x v="0"/>
  </r>
  <r>
    <x v="21"/>
    <x v="21"/>
    <x v="2"/>
    <x v="0"/>
  </r>
  <r>
    <x v="22"/>
    <x v="21"/>
    <x v="2"/>
    <x v="0"/>
  </r>
  <r>
    <x v="23"/>
    <x v="21"/>
    <x v="2"/>
    <x v="0"/>
  </r>
  <r>
    <x v="24"/>
    <x v="21"/>
    <x v="2"/>
    <x v="0"/>
  </r>
  <r>
    <x v="25"/>
    <x v="21"/>
    <x v="2"/>
    <x v="0"/>
  </r>
  <r>
    <x v="26"/>
    <x v="21"/>
    <x v="2"/>
    <x v="0"/>
  </r>
  <r>
    <x v="27"/>
    <x v="21"/>
    <x v="2"/>
    <x v="0"/>
  </r>
  <r>
    <x v="28"/>
    <x v="21"/>
    <x v="2"/>
    <x v="0"/>
  </r>
  <r>
    <x v="29"/>
    <x v="21"/>
    <x v="2"/>
    <x v="0"/>
  </r>
  <r>
    <x v="30"/>
    <x v="21"/>
    <x v="2"/>
    <x v="0"/>
  </r>
  <r>
    <x v="31"/>
    <x v="21"/>
    <x v="2"/>
    <x v="0"/>
  </r>
  <r>
    <x v="32"/>
    <x v="21"/>
    <x v="2"/>
    <x v="0"/>
  </r>
  <r>
    <x v="33"/>
    <x v="21"/>
    <x v="2"/>
    <x v="0"/>
  </r>
  <r>
    <x v="34"/>
    <x v="21"/>
    <x v="2"/>
    <x v="0"/>
  </r>
  <r>
    <x v="35"/>
    <x v="21"/>
    <x v="2"/>
    <x v="0"/>
  </r>
  <r>
    <x v="36"/>
    <x v="21"/>
    <x v="2"/>
    <x v="0"/>
  </r>
  <r>
    <x v="0"/>
    <x v="21"/>
    <x v="3"/>
    <x v="0"/>
  </r>
  <r>
    <x v="1"/>
    <x v="21"/>
    <x v="3"/>
    <x v="0"/>
  </r>
  <r>
    <x v="2"/>
    <x v="21"/>
    <x v="3"/>
    <x v="0"/>
  </r>
  <r>
    <x v="3"/>
    <x v="21"/>
    <x v="3"/>
    <x v="0"/>
  </r>
  <r>
    <x v="4"/>
    <x v="21"/>
    <x v="3"/>
    <x v="0"/>
  </r>
  <r>
    <x v="5"/>
    <x v="21"/>
    <x v="3"/>
    <x v="0"/>
  </r>
  <r>
    <x v="6"/>
    <x v="21"/>
    <x v="3"/>
    <x v="0"/>
  </r>
  <r>
    <x v="7"/>
    <x v="21"/>
    <x v="3"/>
    <x v="0"/>
  </r>
  <r>
    <x v="8"/>
    <x v="21"/>
    <x v="3"/>
    <x v="0"/>
  </r>
  <r>
    <x v="9"/>
    <x v="21"/>
    <x v="3"/>
    <x v="0"/>
  </r>
  <r>
    <x v="10"/>
    <x v="21"/>
    <x v="3"/>
    <x v="0"/>
  </r>
  <r>
    <x v="11"/>
    <x v="21"/>
    <x v="3"/>
    <x v="0"/>
  </r>
  <r>
    <x v="12"/>
    <x v="21"/>
    <x v="3"/>
    <x v="0"/>
  </r>
  <r>
    <x v="13"/>
    <x v="21"/>
    <x v="3"/>
    <x v="0"/>
  </r>
  <r>
    <x v="14"/>
    <x v="21"/>
    <x v="3"/>
    <x v="0"/>
  </r>
  <r>
    <x v="15"/>
    <x v="21"/>
    <x v="3"/>
    <x v="0"/>
  </r>
  <r>
    <x v="16"/>
    <x v="21"/>
    <x v="3"/>
    <x v="0"/>
  </r>
  <r>
    <x v="17"/>
    <x v="21"/>
    <x v="3"/>
    <x v="0"/>
  </r>
  <r>
    <x v="18"/>
    <x v="21"/>
    <x v="3"/>
    <x v="0"/>
  </r>
  <r>
    <x v="19"/>
    <x v="21"/>
    <x v="3"/>
    <x v="0"/>
  </r>
  <r>
    <x v="20"/>
    <x v="21"/>
    <x v="3"/>
    <x v="0"/>
  </r>
  <r>
    <x v="21"/>
    <x v="21"/>
    <x v="3"/>
    <x v="0"/>
  </r>
  <r>
    <x v="22"/>
    <x v="21"/>
    <x v="3"/>
    <x v="0"/>
  </r>
  <r>
    <x v="23"/>
    <x v="21"/>
    <x v="3"/>
    <x v="0"/>
  </r>
  <r>
    <x v="24"/>
    <x v="21"/>
    <x v="3"/>
    <x v="0"/>
  </r>
  <r>
    <x v="25"/>
    <x v="21"/>
    <x v="3"/>
    <x v="0"/>
  </r>
  <r>
    <x v="26"/>
    <x v="21"/>
    <x v="3"/>
    <x v="0"/>
  </r>
  <r>
    <x v="27"/>
    <x v="21"/>
    <x v="3"/>
    <x v="0"/>
  </r>
  <r>
    <x v="28"/>
    <x v="21"/>
    <x v="3"/>
    <x v="0"/>
  </r>
  <r>
    <x v="29"/>
    <x v="21"/>
    <x v="3"/>
    <x v="0"/>
  </r>
  <r>
    <x v="30"/>
    <x v="21"/>
    <x v="3"/>
    <x v="0"/>
  </r>
  <r>
    <x v="31"/>
    <x v="21"/>
    <x v="3"/>
    <x v="0"/>
  </r>
  <r>
    <x v="32"/>
    <x v="21"/>
    <x v="3"/>
    <x v="0"/>
  </r>
  <r>
    <x v="33"/>
    <x v="21"/>
    <x v="3"/>
    <x v="0"/>
  </r>
  <r>
    <x v="34"/>
    <x v="21"/>
    <x v="3"/>
    <x v="0"/>
  </r>
  <r>
    <x v="35"/>
    <x v="21"/>
    <x v="3"/>
    <x v="0"/>
  </r>
  <r>
    <x v="36"/>
    <x v="21"/>
    <x v="3"/>
    <x v="0"/>
  </r>
  <r>
    <x v="0"/>
    <x v="21"/>
    <x v="4"/>
    <x v="0"/>
  </r>
  <r>
    <x v="1"/>
    <x v="21"/>
    <x v="4"/>
    <x v="0"/>
  </r>
  <r>
    <x v="2"/>
    <x v="21"/>
    <x v="4"/>
    <x v="0"/>
  </r>
  <r>
    <x v="3"/>
    <x v="21"/>
    <x v="4"/>
    <x v="0"/>
  </r>
  <r>
    <x v="4"/>
    <x v="21"/>
    <x v="4"/>
    <x v="0"/>
  </r>
  <r>
    <x v="5"/>
    <x v="21"/>
    <x v="4"/>
    <x v="0"/>
  </r>
  <r>
    <x v="6"/>
    <x v="21"/>
    <x v="4"/>
    <x v="0"/>
  </r>
  <r>
    <x v="7"/>
    <x v="21"/>
    <x v="4"/>
    <x v="0"/>
  </r>
  <r>
    <x v="8"/>
    <x v="21"/>
    <x v="4"/>
    <x v="0"/>
  </r>
  <r>
    <x v="9"/>
    <x v="21"/>
    <x v="4"/>
    <x v="0"/>
  </r>
  <r>
    <x v="10"/>
    <x v="21"/>
    <x v="4"/>
    <x v="0"/>
  </r>
  <r>
    <x v="11"/>
    <x v="21"/>
    <x v="4"/>
    <x v="0"/>
  </r>
  <r>
    <x v="12"/>
    <x v="21"/>
    <x v="4"/>
    <x v="0"/>
  </r>
  <r>
    <x v="13"/>
    <x v="21"/>
    <x v="4"/>
    <x v="0"/>
  </r>
  <r>
    <x v="14"/>
    <x v="21"/>
    <x v="4"/>
    <x v="0"/>
  </r>
  <r>
    <x v="15"/>
    <x v="21"/>
    <x v="4"/>
    <x v="0"/>
  </r>
  <r>
    <x v="16"/>
    <x v="21"/>
    <x v="4"/>
    <x v="0"/>
  </r>
  <r>
    <x v="17"/>
    <x v="21"/>
    <x v="4"/>
    <x v="0"/>
  </r>
  <r>
    <x v="18"/>
    <x v="21"/>
    <x v="4"/>
    <x v="0"/>
  </r>
  <r>
    <x v="19"/>
    <x v="21"/>
    <x v="4"/>
    <x v="0"/>
  </r>
  <r>
    <x v="20"/>
    <x v="21"/>
    <x v="4"/>
    <x v="0"/>
  </r>
  <r>
    <x v="21"/>
    <x v="21"/>
    <x v="4"/>
    <x v="0"/>
  </r>
  <r>
    <x v="22"/>
    <x v="21"/>
    <x v="4"/>
    <x v="0"/>
  </r>
  <r>
    <x v="23"/>
    <x v="21"/>
    <x v="4"/>
    <x v="0"/>
  </r>
  <r>
    <x v="24"/>
    <x v="21"/>
    <x v="4"/>
    <x v="0"/>
  </r>
  <r>
    <x v="25"/>
    <x v="21"/>
    <x v="4"/>
    <x v="0"/>
  </r>
  <r>
    <x v="26"/>
    <x v="21"/>
    <x v="4"/>
    <x v="0"/>
  </r>
  <r>
    <x v="27"/>
    <x v="21"/>
    <x v="4"/>
    <x v="0"/>
  </r>
  <r>
    <x v="28"/>
    <x v="21"/>
    <x v="4"/>
    <x v="0"/>
  </r>
  <r>
    <x v="29"/>
    <x v="21"/>
    <x v="4"/>
    <x v="0"/>
  </r>
  <r>
    <x v="30"/>
    <x v="21"/>
    <x v="4"/>
    <x v="0"/>
  </r>
  <r>
    <x v="31"/>
    <x v="21"/>
    <x v="4"/>
    <x v="0"/>
  </r>
  <r>
    <x v="32"/>
    <x v="21"/>
    <x v="4"/>
    <x v="0"/>
  </r>
  <r>
    <x v="33"/>
    <x v="21"/>
    <x v="4"/>
    <x v="0"/>
  </r>
  <r>
    <x v="34"/>
    <x v="21"/>
    <x v="4"/>
    <x v="0"/>
  </r>
  <r>
    <x v="35"/>
    <x v="21"/>
    <x v="4"/>
    <x v="0"/>
  </r>
  <r>
    <x v="36"/>
    <x v="21"/>
    <x v="4"/>
    <x v="0"/>
  </r>
  <r>
    <x v="0"/>
    <x v="22"/>
    <x v="2"/>
    <x v="0"/>
  </r>
  <r>
    <x v="1"/>
    <x v="22"/>
    <x v="2"/>
    <x v="0"/>
  </r>
  <r>
    <x v="2"/>
    <x v="22"/>
    <x v="2"/>
    <x v="0"/>
  </r>
  <r>
    <x v="3"/>
    <x v="22"/>
    <x v="2"/>
    <x v="0"/>
  </r>
  <r>
    <x v="4"/>
    <x v="22"/>
    <x v="2"/>
    <x v="0"/>
  </r>
  <r>
    <x v="5"/>
    <x v="22"/>
    <x v="2"/>
    <x v="0"/>
  </r>
  <r>
    <x v="6"/>
    <x v="22"/>
    <x v="2"/>
    <x v="0"/>
  </r>
  <r>
    <x v="7"/>
    <x v="22"/>
    <x v="2"/>
    <x v="0"/>
  </r>
  <r>
    <x v="8"/>
    <x v="22"/>
    <x v="2"/>
    <x v="0"/>
  </r>
  <r>
    <x v="9"/>
    <x v="22"/>
    <x v="2"/>
    <x v="0"/>
  </r>
  <r>
    <x v="10"/>
    <x v="22"/>
    <x v="2"/>
    <x v="0"/>
  </r>
  <r>
    <x v="11"/>
    <x v="22"/>
    <x v="2"/>
    <x v="0"/>
  </r>
  <r>
    <x v="12"/>
    <x v="22"/>
    <x v="2"/>
    <x v="0"/>
  </r>
  <r>
    <x v="13"/>
    <x v="22"/>
    <x v="2"/>
    <x v="0"/>
  </r>
  <r>
    <x v="14"/>
    <x v="22"/>
    <x v="2"/>
    <x v="0"/>
  </r>
  <r>
    <x v="15"/>
    <x v="22"/>
    <x v="2"/>
    <x v="0"/>
  </r>
  <r>
    <x v="16"/>
    <x v="22"/>
    <x v="2"/>
    <x v="0"/>
  </r>
  <r>
    <x v="17"/>
    <x v="22"/>
    <x v="2"/>
    <x v="0"/>
  </r>
  <r>
    <x v="18"/>
    <x v="22"/>
    <x v="2"/>
    <x v="0"/>
  </r>
  <r>
    <x v="19"/>
    <x v="22"/>
    <x v="2"/>
    <x v="0"/>
  </r>
  <r>
    <x v="20"/>
    <x v="22"/>
    <x v="2"/>
    <x v="0"/>
  </r>
  <r>
    <x v="21"/>
    <x v="22"/>
    <x v="2"/>
    <x v="0"/>
  </r>
  <r>
    <x v="22"/>
    <x v="22"/>
    <x v="2"/>
    <x v="0"/>
  </r>
  <r>
    <x v="23"/>
    <x v="22"/>
    <x v="2"/>
    <x v="0"/>
  </r>
  <r>
    <x v="24"/>
    <x v="22"/>
    <x v="2"/>
    <x v="0"/>
  </r>
  <r>
    <x v="25"/>
    <x v="22"/>
    <x v="2"/>
    <x v="0"/>
  </r>
  <r>
    <x v="26"/>
    <x v="22"/>
    <x v="2"/>
    <x v="0"/>
  </r>
  <r>
    <x v="27"/>
    <x v="22"/>
    <x v="2"/>
    <x v="0"/>
  </r>
  <r>
    <x v="28"/>
    <x v="22"/>
    <x v="2"/>
    <x v="0"/>
  </r>
  <r>
    <x v="29"/>
    <x v="22"/>
    <x v="2"/>
    <x v="0"/>
  </r>
  <r>
    <x v="30"/>
    <x v="22"/>
    <x v="2"/>
    <x v="0"/>
  </r>
  <r>
    <x v="31"/>
    <x v="22"/>
    <x v="2"/>
    <x v="0"/>
  </r>
  <r>
    <x v="32"/>
    <x v="22"/>
    <x v="2"/>
    <x v="0"/>
  </r>
  <r>
    <x v="33"/>
    <x v="22"/>
    <x v="2"/>
    <x v="0"/>
  </r>
  <r>
    <x v="34"/>
    <x v="22"/>
    <x v="2"/>
    <x v="0"/>
  </r>
  <r>
    <x v="35"/>
    <x v="22"/>
    <x v="2"/>
    <x v="0"/>
  </r>
  <r>
    <x v="36"/>
    <x v="22"/>
    <x v="2"/>
    <x v="0"/>
  </r>
  <r>
    <x v="0"/>
    <x v="22"/>
    <x v="3"/>
    <x v="0"/>
  </r>
  <r>
    <x v="1"/>
    <x v="22"/>
    <x v="3"/>
    <x v="0"/>
  </r>
  <r>
    <x v="2"/>
    <x v="22"/>
    <x v="3"/>
    <x v="0"/>
  </r>
  <r>
    <x v="3"/>
    <x v="22"/>
    <x v="3"/>
    <x v="0"/>
  </r>
  <r>
    <x v="4"/>
    <x v="22"/>
    <x v="3"/>
    <x v="0"/>
  </r>
  <r>
    <x v="5"/>
    <x v="22"/>
    <x v="3"/>
    <x v="0"/>
  </r>
  <r>
    <x v="6"/>
    <x v="22"/>
    <x v="3"/>
    <x v="0"/>
  </r>
  <r>
    <x v="7"/>
    <x v="22"/>
    <x v="3"/>
    <x v="0"/>
  </r>
  <r>
    <x v="8"/>
    <x v="22"/>
    <x v="3"/>
    <x v="0"/>
  </r>
  <r>
    <x v="9"/>
    <x v="22"/>
    <x v="3"/>
    <x v="0"/>
  </r>
  <r>
    <x v="10"/>
    <x v="22"/>
    <x v="3"/>
    <x v="0"/>
  </r>
  <r>
    <x v="11"/>
    <x v="22"/>
    <x v="3"/>
    <x v="0"/>
  </r>
  <r>
    <x v="12"/>
    <x v="22"/>
    <x v="3"/>
    <x v="0"/>
  </r>
  <r>
    <x v="13"/>
    <x v="22"/>
    <x v="3"/>
    <x v="0"/>
  </r>
  <r>
    <x v="14"/>
    <x v="22"/>
    <x v="3"/>
    <x v="0"/>
  </r>
  <r>
    <x v="15"/>
    <x v="22"/>
    <x v="3"/>
    <x v="0"/>
  </r>
  <r>
    <x v="16"/>
    <x v="22"/>
    <x v="3"/>
    <x v="0"/>
  </r>
  <r>
    <x v="17"/>
    <x v="22"/>
    <x v="3"/>
    <x v="0"/>
  </r>
  <r>
    <x v="18"/>
    <x v="22"/>
    <x v="3"/>
    <x v="0"/>
  </r>
  <r>
    <x v="19"/>
    <x v="22"/>
    <x v="3"/>
    <x v="0"/>
  </r>
  <r>
    <x v="20"/>
    <x v="22"/>
    <x v="3"/>
    <x v="0"/>
  </r>
  <r>
    <x v="21"/>
    <x v="22"/>
    <x v="3"/>
    <x v="0"/>
  </r>
  <r>
    <x v="22"/>
    <x v="22"/>
    <x v="3"/>
    <x v="0"/>
  </r>
  <r>
    <x v="23"/>
    <x v="22"/>
    <x v="3"/>
    <x v="0"/>
  </r>
  <r>
    <x v="24"/>
    <x v="22"/>
    <x v="3"/>
    <x v="0"/>
  </r>
  <r>
    <x v="25"/>
    <x v="22"/>
    <x v="3"/>
    <x v="0"/>
  </r>
  <r>
    <x v="26"/>
    <x v="22"/>
    <x v="3"/>
    <x v="0"/>
  </r>
  <r>
    <x v="27"/>
    <x v="22"/>
    <x v="3"/>
    <x v="0"/>
  </r>
  <r>
    <x v="28"/>
    <x v="22"/>
    <x v="3"/>
    <x v="0"/>
  </r>
  <r>
    <x v="29"/>
    <x v="22"/>
    <x v="3"/>
    <x v="0"/>
  </r>
  <r>
    <x v="30"/>
    <x v="22"/>
    <x v="3"/>
    <x v="0"/>
  </r>
  <r>
    <x v="31"/>
    <x v="22"/>
    <x v="3"/>
    <x v="0"/>
  </r>
  <r>
    <x v="32"/>
    <x v="22"/>
    <x v="3"/>
    <x v="0"/>
  </r>
  <r>
    <x v="33"/>
    <x v="22"/>
    <x v="3"/>
    <x v="0"/>
  </r>
  <r>
    <x v="34"/>
    <x v="22"/>
    <x v="3"/>
    <x v="0"/>
  </r>
  <r>
    <x v="35"/>
    <x v="22"/>
    <x v="3"/>
    <x v="0"/>
  </r>
  <r>
    <x v="36"/>
    <x v="22"/>
    <x v="3"/>
    <x v="0"/>
  </r>
  <r>
    <x v="0"/>
    <x v="22"/>
    <x v="4"/>
    <x v="0"/>
  </r>
  <r>
    <x v="1"/>
    <x v="22"/>
    <x v="4"/>
    <x v="0"/>
  </r>
  <r>
    <x v="2"/>
    <x v="22"/>
    <x v="4"/>
    <x v="0"/>
  </r>
  <r>
    <x v="3"/>
    <x v="22"/>
    <x v="4"/>
    <x v="0"/>
  </r>
  <r>
    <x v="4"/>
    <x v="22"/>
    <x v="4"/>
    <x v="0"/>
  </r>
  <r>
    <x v="5"/>
    <x v="22"/>
    <x v="4"/>
    <x v="0"/>
  </r>
  <r>
    <x v="6"/>
    <x v="22"/>
    <x v="4"/>
    <x v="0"/>
  </r>
  <r>
    <x v="7"/>
    <x v="22"/>
    <x v="4"/>
    <x v="0"/>
  </r>
  <r>
    <x v="8"/>
    <x v="22"/>
    <x v="4"/>
    <x v="0"/>
  </r>
  <r>
    <x v="9"/>
    <x v="22"/>
    <x v="4"/>
    <x v="0"/>
  </r>
  <r>
    <x v="10"/>
    <x v="22"/>
    <x v="4"/>
    <x v="0"/>
  </r>
  <r>
    <x v="11"/>
    <x v="22"/>
    <x v="4"/>
    <x v="0"/>
  </r>
  <r>
    <x v="12"/>
    <x v="22"/>
    <x v="4"/>
    <x v="0"/>
  </r>
  <r>
    <x v="13"/>
    <x v="22"/>
    <x v="4"/>
    <x v="0"/>
  </r>
  <r>
    <x v="14"/>
    <x v="22"/>
    <x v="4"/>
    <x v="0"/>
  </r>
  <r>
    <x v="15"/>
    <x v="22"/>
    <x v="4"/>
    <x v="0"/>
  </r>
  <r>
    <x v="16"/>
    <x v="22"/>
    <x v="4"/>
    <x v="0"/>
  </r>
  <r>
    <x v="17"/>
    <x v="22"/>
    <x v="4"/>
    <x v="0"/>
  </r>
  <r>
    <x v="18"/>
    <x v="22"/>
    <x v="4"/>
    <x v="0"/>
  </r>
  <r>
    <x v="19"/>
    <x v="22"/>
    <x v="4"/>
    <x v="0"/>
  </r>
  <r>
    <x v="20"/>
    <x v="22"/>
    <x v="4"/>
    <x v="0"/>
  </r>
  <r>
    <x v="21"/>
    <x v="22"/>
    <x v="4"/>
    <x v="0"/>
  </r>
  <r>
    <x v="22"/>
    <x v="22"/>
    <x v="4"/>
    <x v="0"/>
  </r>
  <r>
    <x v="23"/>
    <x v="22"/>
    <x v="4"/>
    <x v="0"/>
  </r>
  <r>
    <x v="24"/>
    <x v="22"/>
    <x v="4"/>
    <x v="0"/>
  </r>
  <r>
    <x v="25"/>
    <x v="22"/>
    <x v="4"/>
    <x v="0"/>
  </r>
  <r>
    <x v="26"/>
    <x v="22"/>
    <x v="4"/>
    <x v="0"/>
  </r>
  <r>
    <x v="27"/>
    <x v="22"/>
    <x v="4"/>
    <x v="0"/>
  </r>
  <r>
    <x v="28"/>
    <x v="22"/>
    <x v="4"/>
    <x v="0"/>
  </r>
  <r>
    <x v="29"/>
    <x v="22"/>
    <x v="4"/>
    <x v="0"/>
  </r>
  <r>
    <x v="30"/>
    <x v="22"/>
    <x v="4"/>
    <x v="0"/>
  </r>
  <r>
    <x v="31"/>
    <x v="22"/>
    <x v="4"/>
    <x v="0"/>
  </r>
  <r>
    <x v="32"/>
    <x v="22"/>
    <x v="4"/>
    <x v="0"/>
  </r>
  <r>
    <x v="33"/>
    <x v="22"/>
    <x v="4"/>
    <x v="0"/>
  </r>
  <r>
    <x v="34"/>
    <x v="22"/>
    <x v="4"/>
    <x v="0"/>
  </r>
  <r>
    <x v="35"/>
    <x v="22"/>
    <x v="4"/>
    <x v="0"/>
  </r>
  <r>
    <x v="36"/>
    <x v="22"/>
    <x v="4"/>
    <x v="0"/>
  </r>
  <r>
    <x v="0"/>
    <x v="23"/>
    <x v="2"/>
    <x v="0"/>
  </r>
  <r>
    <x v="1"/>
    <x v="23"/>
    <x v="2"/>
    <x v="0"/>
  </r>
  <r>
    <x v="2"/>
    <x v="23"/>
    <x v="2"/>
    <x v="0"/>
  </r>
  <r>
    <x v="3"/>
    <x v="23"/>
    <x v="2"/>
    <x v="0"/>
  </r>
  <r>
    <x v="4"/>
    <x v="23"/>
    <x v="2"/>
    <x v="0"/>
  </r>
  <r>
    <x v="5"/>
    <x v="23"/>
    <x v="2"/>
    <x v="0"/>
  </r>
  <r>
    <x v="6"/>
    <x v="23"/>
    <x v="2"/>
    <x v="0"/>
  </r>
  <r>
    <x v="7"/>
    <x v="23"/>
    <x v="2"/>
    <x v="0"/>
  </r>
  <r>
    <x v="8"/>
    <x v="23"/>
    <x v="2"/>
    <x v="0"/>
  </r>
  <r>
    <x v="9"/>
    <x v="23"/>
    <x v="2"/>
    <x v="0"/>
  </r>
  <r>
    <x v="10"/>
    <x v="23"/>
    <x v="2"/>
    <x v="0"/>
  </r>
  <r>
    <x v="11"/>
    <x v="23"/>
    <x v="2"/>
    <x v="0"/>
  </r>
  <r>
    <x v="12"/>
    <x v="23"/>
    <x v="2"/>
    <x v="0"/>
  </r>
  <r>
    <x v="13"/>
    <x v="23"/>
    <x v="2"/>
    <x v="0"/>
  </r>
  <r>
    <x v="14"/>
    <x v="23"/>
    <x v="2"/>
    <x v="0"/>
  </r>
  <r>
    <x v="15"/>
    <x v="23"/>
    <x v="2"/>
    <x v="0"/>
  </r>
  <r>
    <x v="16"/>
    <x v="23"/>
    <x v="2"/>
    <x v="0"/>
  </r>
  <r>
    <x v="17"/>
    <x v="23"/>
    <x v="2"/>
    <x v="0"/>
  </r>
  <r>
    <x v="18"/>
    <x v="23"/>
    <x v="2"/>
    <x v="0"/>
  </r>
  <r>
    <x v="19"/>
    <x v="23"/>
    <x v="2"/>
    <x v="0"/>
  </r>
  <r>
    <x v="20"/>
    <x v="23"/>
    <x v="2"/>
    <x v="0"/>
  </r>
  <r>
    <x v="21"/>
    <x v="23"/>
    <x v="2"/>
    <x v="0"/>
  </r>
  <r>
    <x v="22"/>
    <x v="23"/>
    <x v="2"/>
    <x v="0"/>
  </r>
  <r>
    <x v="23"/>
    <x v="23"/>
    <x v="2"/>
    <x v="0"/>
  </r>
  <r>
    <x v="24"/>
    <x v="23"/>
    <x v="2"/>
    <x v="0"/>
  </r>
  <r>
    <x v="25"/>
    <x v="23"/>
    <x v="2"/>
    <x v="0"/>
  </r>
  <r>
    <x v="26"/>
    <x v="23"/>
    <x v="2"/>
    <x v="0"/>
  </r>
  <r>
    <x v="27"/>
    <x v="23"/>
    <x v="2"/>
    <x v="0"/>
  </r>
  <r>
    <x v="28"/>
    <x v="23"/>
    <x v="2"/>
    <x v="0"/>
  </r>
  <r>
    <x v="29"/>
    <x v="23"/>
    <x v="2"/>
    <x v="0"/>
  </r>
  <r>
    <x v="30"/>
    <x v="23"/>
    <x v="2"/>
    <x v="0"/>
  </r>
  <r>
    <x v="31"/>
    <x v="23"/>
    <x v="2"/>
    <x v="0"/>
  </r>
  <r>
    <x v="32"/>
    <x v="23"/>
    <x v="2"/>
    <x v="0"/>
  </r>
  <r>
    <x v="33"/>
    <x v="23"/>
    <x v="2"/>
    <x v="0"/>
  </r>
  <r>
    <x v="34"/>
    <x v="23"/>
    <x v="2"/>
    <x v="0"/>
  </r>
  <r>
    <x v="35"/>
    <x v="23"/>
    <x v="2"/>
    <x v="0"/>
  </r>
  <r>
    <x v="36"/>
    <x v="23"/>
    <x v="2"/>
    <x v="0"/>
  </r>
  <r>
    <x v="0"/>
    <x v="23"/>
    <x v="3"/>
    <x v="0"/>
  </r>
  <r>
    <x v="1"/>
    <x v="23"/>
    <x v="3"/>
    <x v="0"/>
  </r>
  <r>
    <x v="2"/>
    <x v="23"/>
    <x v="3"/>
    <x v="0"/>
  </r>
  <r>
    <x v="3"/>
    <x v="23"/>
    <x v="3"/>
    <x v="0"/>
  </r>
  <r>
    <x v="4"/>
    <x v="23"/>
    <x v="3"/>
    <x v="0"/>
  </r>
  <r>
    <x v="5"/>
    <x v="23"/>
    <x v="3"/>
    <x v="0"/>
  </r>
  <r>
    <x v="6"/>
    <x v="23"/>
    <x v="3"/>
    <x v="0"/>
  </r>
  <r>
    <x v="7"/>
    <x v="23"/>
    <x v="3"/>
    <x v="0"/>
  </r>
  <r>
    <x v="8"/>
    <x v="23"/>
    <x v="3"/>
    <x v="0"/>
  </r>
  <r>
    <x v="9"/>
    <x v="23"/>
    <x v="3"/>
    <x v="0"/>
  </r>
  <r>
    <x v="10"/>
    <x v="23"/>
    <x v="3"/>
    <x v="0"/>
  </r>
  <r>
    <x v="11"/>
    <x v="23"/>
    <x v="3"/>
    <x v="0"/>
  </r>
  <r>
    <x v="12"/>
    <x v="23"/>
    <x v="3"/>
    <x v="0"/>
  </r>
  <r>
    <x v="13"/>
    <x v="23"/>
    <x v="3"/>
    <x v="0"/>
  </r>
  <r>
    <x v="14"/>
    <x v="23"/>
    <x v="3"/>
    <x v="0"/>
  </r>
  <r>
    <x v="15"/>
    <x v="23"/>
    <x v="3"/>
    <x v="0"/>
  </r>
  <r>
    <x v="16"/>
    <x v="23"/>
    <x v="3"/>
    <x v="0"/>
  </r>
  <r>
    <x v="17"/>
    <x v="23"/>
    <x v="3"/>
    <x v="0"/>
  </r>
  <r>
    <x v="18"/>
    <x v="23"/>
    <x v="3"/>
    <x v="0"/>
  </r>
  <r>
    <x v="19"/>
    <x v="23"/>
    <x v="3"/>
    <x v="0"/>
  </r>
  <r>
    <x v="20"/>
    <x v="23"/>
    <x v="3"/>
    <x v="0"/>
  </r>
  <r>
    <x v="21"/>
    <x v="23"/>
    <x v="3"/>
    <x v="0"/>
  </r>
  <r>
    <x v="22"/>
    <x v="23"/>
    <x v="3"/>
    <x v="0"/>
  </r>
  <r>
    <x v="23"/>
    <x v="23"/>
    <x v="3"/>
    <x v="0"/>
  </r>
  <r>
    <x v="24"/>
    <x v="23"/>
    <x v="3"/>
    <x v="0"/>
  </r>
  <r>
    <x v="25"/>
    <x v="23"/>
    <x v="3"/>
    <x v="0"/>
  </r>
  <r>
    <x v="26"/>
    <x v="23"/>
    <x v="3"/>
    <x v="0"/>
  </r>
  <r>
    <x v="27"/>
    <x v="23"/>
    <x v="3"/>
    <x v="0"/>
  </r>
  <r>
    <x v="28"/>
    <x v="23"/>
    <x v="3"/>
    <x v="0"/>
  </r>
  <r>
    <x v="29"/>
    <x v="23"/>
    <x v="3"/>
    <x v="0"/>
  </r>
  <r>
    <x v="30"/>
    <x v="23"/>
    <x v="3"/>
    <x v="0"/>
  </r>
  <r>
    <x v="31"/>
    <x v="23"/>
    <x v="3"/>
    <x v="0"/>
  </r>
  <r>
    <x v="32"/>
    <x v="23"/>
    <x v="3"/>
    <x v="0"/>
  </r>
  <r>
    <x v="33"/>
    <x v="23"/>
    <x v="3"/>
    <x v="0"/>
  </r>
  <r>
    <x v="34"/>
    <x v="23"/>
    <x v="3"/>
    <x v="0"/>
  </r>
  <r>
    <x v="35"/>
    <x v="23"/>
    <x v="3"/>
    <x v="0"/>
  </r>
  <r>
    <x v="36"/>
    <x v="23"/>
    <x v="3"/>
    <x v="0"/>
  </r>
  <r>
    <x v="0"/>
    <x v="23"/>
    <x v="4"/>
    <x v="0"/>
  </r>
  <r>
    <x v="1"/>
    <x v="23"/>
    <x v="4"/>
    <x v="0"/>
  </r>
  <r>
    <x v="2"/>
    <x v="23"/>
    <x v="4"/>
    <x v="0"/>
  </r>
  <r>
    <x v="3"/>
    <x v="23"/>
    <x v="4"/>
    <x v="0"/>
  </r>
  <r>
    <x v="4"/>
    <x v="23"/>
    <x v="4"/>
    <x v="0"/>
  </r>
  <r>
    <x v="5"/>
    <x v="23"/>
    <x v="4"/>
    <x v="0"/>
  </r>
  <r>
    <x v="6"/>
    <x v="23"/>
    <x v="4"/>
    <x v="0"/>
  </r>
  <r>
    <x v="7"/>
    <x v="23"/>
    <x v="4"/>
    <x v="0"/>
  </r>
  <r>
    <x v="8"/>
    <x v="23"/>
    <x v="4"/>
    <x v="0"/>
  </r>
  <r>
    <x v="9"/>
    <x v="23"/>
    <x v="4"/>
    <x v="0"/>
  </r>
  <r>
    <x v="10"/>
    <x v="23"/>
    <x v="4"/>
    <x v="0"/>
  </r>
  <r>
    <x v="11"/>
    <x v="23"/>
    <x v="4"/>
    <x v="0"/>
  </r>
  <r>
    <x v="12"/>
    <x v="23"/>
    <x v="4"/>
    <x v="0"/>
  </r>
  <r>
    <x v="13"/>
    <x v="23"/>
    <x v="4"/>
    <x v="0"/>
  </r>
  <r>
    <x v="14"/>
    <x v="23"/>
    <x v="4"/>
    <x v="0"/>
  </r>
  <r>
    <x v="15"/>
    <x v="23"/>
    <x v="4"/>
    <x v="0"/>
  </r>
  <r>
    <x v="16"/>
    <x v="23"/>
    <x v="4"/>
    <x v="0"/>
  </r>
  <r>
    <x v="17"/>
    <x v="23"/>
    <x v="4"/>
    <x v="0"/>
  </r>
  <r>
    <x v="18"/>
    <x v="23"/>
    <x v="4"/>
    <x v="0"/>
  </r>
  <r>
    <x v="19"/>
    <x v="23"/>
    <x v="4"/>
    <x v="0"/>
  </r>
  <r>
    <x v="20"/>
    <x v="23"/>
    <x v="4"/>
    <x v="0"/>
  </r>
  <r>
    <x v="21"/>
    <x v="23"/>
    <x v="4"/>
    <x v="0"/>
  </r>
  <r>
    <x v="22"/>
    <x v="23"/>
    <x v="4"/>
    <x v="0"/>
  </r>
  <r>
    <x v="23"/>
    <x v="23"/>
    <x v="4"/>
    <x v="0"/>
  </r>
  <r>
    <x v="24"/>
    <x v="23"/>
    <x v="4"/>
    <x v="0"/>
  </r>
  <r>
    <x v="25"/>
    <x v="23"/>
    <x v="4"/>
    <x v="0"/>
  </r>
  <r>
    <x v="26"/>
    <x v="23"/>
    <x v="4"/>
    <x v="0"/>
  </r>
  <r>
    <x v="27"/>
    <x v="23"/>
    <x v="4"/>
    <x v="0"/>
  </r>
  <r>
    <x v="28"/>
    <x v="23"/>
    <x v="4"/>
    <x v="0"/>
  </r>
  <r>
    <x v="29"/>
    <x v="23"/>
    <x v="4"/>
    <x v="0"/>
  </r>
  <r>
    <x v="30"/>
    <x v="23"/>
    <x v="4"/>
    <x v="0"/>
  </r>
  <r>
    <x v="31"/>
    <x v="23"/>
    <x v="4"/>
    <x v="0"/>
  </r>
  <r>
    <x v="32"/>
    <x v="23"/>
    <x v="4"/>
    <x v="0"/>
  </r>
  <r>
    <x v="33"/>
    <x v="23"/>
    <x v="4"/>
    <x v="0"/>
  </r>
  <r>
    <x v="34"/>
    <x v="23"/>
    <x v="4"/>
    <x v="0"/>
  </r>
  <r>
    <x v="35"/>
    <x v="23"/>
    <x v="4"/>
    <x v="0"/>
  </r>
  <r>
    <x v="36"/>
    <x v="23"/>
    <x v="4"/>
    <x v="0"/>
  </r>
  <r>
    <x v="0"/>
    <x v="24"/>
    <x v="2"/>
    <x v="0"/>
  </r>
  <r>
    <x v="1"/>
    <x v="24"/>
    <x v="2"/>
    <x v="0"/>
  </r>
  <r>
    <x v="2"/>
    <x v="24"/>
    <x v="2"/>
    <x v="0"/>
  </r>
  <r>
    <x v="3"/>
    <x v="24"/>
    <x v="2"/>
    <x v="0"/>
  </r>
  <r>
    <x v="4"/>
    <x v="24"/>
    <x v="2"/>
    <x v="0"/>
  </r>
  <r>
    <x v="5"/>
    <x v="24"/>
    <x v="2"/>
    <x v="0"/>
  </r>
  <r>
    <x v="6"/>
    <x v="24"/>
    <x v="2"/>
    <x v="0"/>
  </r>
  <r>
    <x v="7"/>
    <x v="24"/>
    <x v="2"/>
    <x v="0"/>
  </r>
  <r>
    <x v="8"/>
    <x v="24"/>
    <x v="2"/>
    <x v="0"/>
  </r>
  <r>
    <x v="9"/>
    <x v="24"/>
    <x v="2"/>
    <x v="0"/>
  </r>
  <r>
    <x v="10"/>
    <x v="24"/>
    <x v="2"/>
    <x v="0"/>
  </r>
  <r>
    <x v="11"/>
    <x v="24"/>
    <x v="2"/>
    <x v="0"/>
  </r>
  <r>
    <x v="12"/>
    <x v="24"/>
    <x v="2"/>
    <x v="0"/>
  </r>
  <r>
    <x v="13"/>
    <x v="24"/>
    <x v="2"/>
    <x v="0"/>
  </r>
  <r>
    <x v="14"/>
    <x v="24"/>
    <x v="2"/>
    <x v="0"/>
  </r>
  <r>
    <x v="15"/>
    <x v="24"/>
    <x v="2"/>
    <x v="0"/>
  </r>
  <r>
    <x v="16"/>
    <x v="24"/>
    <x v="2"/>
    <x v="0"/>
  </r>
  <r>
    <x v="17"/>
    <x v="24"/>
    <x v="2"/>
    <x v="0"/>
  </r>
  <r>
    <x v="18"/>
    <x v="24"/>
    <x v="2"/>
    <x v="0"/>
  </r>
  <r>
    <x v="19"/>
    <x v="24"/>
    <x v="2"/>
    <x v="0"/>
  </r>
  <r>
    <x v="20"/>
    <x v="24"/>
    <x v="2"/>
    <x v="0"/>
  </r>
  <r>
    <x v="21"/>
    <x v="24"/>
    <x v="2"/>
    <x v="0"/>
  </r>
  <r>
    <x v="22"/>
    <x v="24"/>
    <x v="2"/>
    <x v="0"/>
  </r>
  <r>
    <x v="23"/>
    <x v="24"/>
    <x v="2"/>
    <x v="0"/>
  </r>
  <r>
    <x v="24"/>
    <x v="24"/>
    <x v="2"/>
    <x v="0"/>
  </r>
  <r>
    <x v="25"/>
    <x v="24"/>
    <x v="2"/>
    <x v="0"/>
  </r>
  <r>
    <x v="26"/>
    <x v="24"/>
    <x v="2"/>
    <x v="0"/>
  </r>
  <r>
    <x v="27"/>
    <x v="24"/>
    <x v="2"/>
    <x v="0"/>
  </r>
  <r>
    <x v="28"/>
    <x v="24"/>
    <x v="2"/>
    <x v="0"/>
  </r>
  <r>
    <x v="29"/>
    <x v="24"/>
    <x v="2"/>
    <x v="0"/>
  </r>
  <r>
    <x v="30"/>
    <x v="24"/>
    <x v="2"/>
    <x v="0"/>
  </r>
  <r>
    <x v="31"/>
    <x v="24"/>
    <x v="2"/>
    <x v="0"/>
  </r>
  <r>
    <x v="32"/>
    <x v="24"/>
    <x v="2"/>
    <x v="0"/>
  </r>
  <r>
    <x v="33"/>
    <x v="24"/>
    <x v="2"/>
    <x v="0"/>
  </r>
  <r>
    <x v="34"/>
    <x v="24"/>
    <x v="2"/>
    <x v="0"/>
  </r>
  <r>
    <x v="35"/>
    <x v="24"/>
    <x v="2"/>
    <x v="0"/>
  </r>
  <r>
    <x v="36"/>
    <x v="24"/>
    <x v="2"/>
    <x v="0"/>
  </r>
  <r>
    <x v="0"/>
    <x v="24"/>
    <x v="3"/>
    <x v="0"/>
  </r>
  <r>
    <x v="1"/>
    <x v="24"/>
    <x v="3"/>
    <x v="0"/>
  </r>
  <r>
    <x v="2"/>
    <x v="24"/>
    <x v="3"/>
    <x v="0"/>
  </r>
  <r>
    <x v="3"/>
    <x v="24"/>
    <x v="3"/>
    <x v="0"/>
  </r>
  <r>
    <x v="4"/>
    <x v="24"/>
    <x v="3"/>
    <x v="0"/>
  </r>
  <r>
    <x v="5"/>
    <x v="24"/>
    <x v="3"/>
    <x v="0"/>
  </r>
  <r>
    <x v="6"/>
    <x v="24"/>
    <x v="3"/>
    <x v="0"/>
  </r>
  <r>
    <x v="7"/>
    <x v="24"/>
    <x v="3"/>
    <x v="0"/>
  </r>
  <r>
    <x v="8"/>
    <x v="24"/>
    <x v="3"/>
    <x v="0"/>
  </r>
  <r>
    <x v="9"/>
    <x v="24"/>
    <x v="3"/>
    <x v="0"/>
  </r>
  <r>
    <x v="10"/>
    <x v="24"/>
    <x v="3"/>
    <x v="0"/>
  </r>
  <r>
    <x v="11"/>
    <x v="24"/>
    <x v="3"/>
    <x v="0"/>
  </r>
  <r>
    <x v="12"/>
    <x v="24"/>
    <x v="3"/>
    <x v="0"/>
  </r>
  <r>
    <x v="13"/>
    <x v="24"/>
    <x v="3"/>
    <x v="0"/>
  </r>
  <r>
    <x v="14"/>
    <x v="24"/>
    <x v="3"/>
    <x v="0"/>
  </r>
  <r>
    <x v="15"/>
    <x v="24"/>
    <x v="3"/>
    <x v="0"/>
  </r>
  <r>
    <x v="16"/>
    <x v="24"/>
    <x v="3"/>
    <x v="0"/>
  </r>
  <r>
    <x v="17"/>
    <x v="24"/>
    <x v="3"/>
    <x v="0"/>
  </r>
  <r>
    <x v="18"/>
    <x v="24"/>
    <x v="3"/>
    <x v="0"/>
  </r>
  <r>
    <x v="19"/>
    <x v="24"/>
    <x v="3"/>
    <x v="0"/>
  </r>
  <r>
    <x v="20"/>
    <x v="24"/>
    <x v="3"/>
    <x v="0"/>
  </r>
  <r>
    <x v="21"/>
    <x v="24"/>
    <x v="3"/>
    <x v="0"/>
  </r>
  <r>
    <x v="22"/>
    <x v="24"/>
    <x v="3"/>
    <x v="0"/>
  </r>
  <r>
    <x v="23"/>
    <x v="24"/>
    <x v="3"/>
    <x v="0"/>
  </r>
  <r>
    <x v="24"/>
    <x v="24"/>
    <x v="3"/>
    <x v="0"/>
  </r>
  <r>
    <x v="25"/>
    <x v="24"/>
    <x v="3"/>
    <x v="0"/>
  </r>
  <r>
    <x v="26"/>
    <x v="24"/>
    <x v="3"/>
    <x v="0"/>
  </r>
  <r>
    <x v="27"/>
    <x v="24"/>
    <x v="3"/>
    <x v="0"/>
  </r>
  <r>
    <x v="28"/>
    <x v="24"/>
    <x v="3"/>
    <x v="0"/>
  </r>
  <r>
    <x v="29"/>
    <x v="24"/>
    <x v="3"/>
    <x v="0"/>
  </r>
  <r>
    <x v="30"/>
    <x v="24"/>
    <x v="3"/>
    <x v="0"/>
  </r>
  <r>
    <x v="31"/>
    <x v="24"/>
    <x v="3"/>
    <x v="0"/>
  </r>
  <r>
    <x v="32"/>
    <x v="24"/>
    <x v="3"/>
    <x v="0"/>
  </r>
  <r>
    <x v="33"/>
    <x v="24"/>
    <x v="3"/>
    <x v="0"/>
  </r>
  <r>
    <x v="34"/>
    <x v="24"/>
    <x v="3"/>
    <x v="0"/>
  </r>
  <r>
    <x v="35"/>
    <x v="24"/>
    <x v="3"/>
    <x v="0"/>
  </r>
  <r>
    <x v="36"/>
    <x v="24"/>
    <x v="3"/>
    <x v="0"/>
  </r>
  <r>
    <x v="0"/>
    <x v="24"/>
    <x v="4"/>
    <x v="0"/>
  </r>
  <r>
    <x v="1"/>
    <x v="24"/>
    <x v="4"/>
    <x v="0"/>
  </r>
  <r>
    <x v="2"/>
    <x v="24"/>
    <x v="4"/>
    <x v="0"/>
  </r>
  <r>
    <x v="3"/>
    <x v="24"/>
    <x v="4"/>
    <x v="0"/>
  </r>
  <r>
    <x v="4"/>
    <x v="24"/>
    <x v="4"/>
    <x v="0"/>
  </r>
  <r>
    <x v="5"/>
    <x v="24"/>
    <x v="4"/>
    <x v="0"/>
  </r>
  <r>
    <x v="6"/>
    <x v="24"/>
    <x v="4"/>
    <x v="0"/>
  </r>
  <r>
    <x v="7"/>
    <x v="24"/>
    <x v="4"/>
    <x v="0"/>
  </r>
  <r>
    <x v="8"/>
    <x v="24"/>
    <x v="4"/>
    <x v="0"/>
  </r>
  <r>
    <x v="9"/>
    <x v="24"/>
    <x v="4"/>
    <x v="0"/>
  </r>
  <r>
    <x v="10"/>
    <x v="24"/>
    <x v="4"/>
    <x v="0"/>
  </r>
  <r>
    <x v="11"/>
    <x v="24"/>
    <x v="4"/>
    <x v="0"/>
  </r>
  <r>
    <x v="12"/>
    <x v="24"/>
    <x v="4"/>
    <x v="0"/>
  </r>
  <r>
    <x v="13"/>
    <x v="24"/>
    <x v="4"/>
    <x v="0"/>
  </r>
  <r>
    <x v="14"/>
    <x v="24"/>
    <x v="4"/>
    <x v="0"/>
  </r>
  <r>
    <x v="15"/>
    <x v="24"/>
    <x v="4"/>
    <x v="0"/>
  </r>
  <r>
    <x v="16"/>
    <x v="24"/>
    <x v="4"/>
    <x v="0"/>
  </r>
  <r>
    <x v="17"/>
    <x v="24"/>
    <x v="4"/>
    <x v="0"/>
  </r>
  <r>
    <x v="18"/>
    <x v="24"/>
    <x v="4"/>
    <x v="0"/>
  </r>
  <r>
    <x v="19"/>
    <x v="24"/>
    <x v="4"/>
    <x v="0"/>
  </r>
  <r>
    <x v="20"/>
    <x v="24"/>
    <x v="4"/>
    <x v="0"/>
  </r>
  <r>
    <x v="21"/>
    <x v="24"/>
    <x v="4"/>
    <x v="0"/>
  </r>
  <r>
    <x v="22"/>
    <x v="24"/>
    <x v="4"/>
    <x v="0"/>
  </r>
  <r>
    <x v="23"/>
    <x v="24"/>
    <x v="4"/>
    <x v="0"/>
  </r>
  <r>
    <x v="24"/>
    <x v="24"/>
    <x v="4"/>
    <x v="0"/>
  </r>
  <r>
    <x v="25"/>
    <x v="24"/>
    <x v="4"/>
    <x v="0"/>
  </r>
  <r>
    <x v="26"/>
    <x v="24"/>
    <x v="4"/>
    <x v="0"/>
  </r>
  <r>
    <x v="27"/>
    <x v="24"/>
    <x v="4"/>
    <x v="0"/>
  </r>
  <r>
    <x v="28"/>
    <x v="24"/>
    <x v="4"/>
    <x v="0"/>
  </r>
  <r>
    <x v="29"/>
    <x v="24"/>
    <x v="4"/>
    <x v="0"/>
  </r>
  <r>
    <x v="30"/>
    <x v="24"/>
    <x v="4"/>
    <x v="0"/>
  </r>
  <r>
    <x v="31"/>
    <x v="24"/>
    <x v="4"/>
    <x v="0"/>
  </r>
  <r>
    <x v="32"/>
    <x v="24"/>
    <x v="4"/>
    <x v="0"/>
  </r>
  <r>
    <x v="33"/>
    <x v="24"/>
    <x v="4"/>
    <x v="0"/>
  </r>
  <r>
    <x v="34"/>
    <x v="24"/>
    <x v="4"/>
    <x v="0"/>
  </r>
  <r>
    <x v="35"/>
    <x v="24"/>
    <x v="4"/>
    <x v="0"/>
  </r>
  <r>
    <x v="36"/>
    <x v="24"/>
    <x v="4"/>
    <x v="0"/>
  </r>
  <r>
    <x v="0"/>
    <x v="25"/>
    <x v="2"/>
    <x v="0"/>
  </r>
  <r>
    <x v="1"/>
    <x v="25"/>
    <x v="2"/>
    <x v="0"/>
  </r>
  <r>
    <x v="2"/>
    <x v="25"/>
    <x v="2"/>
    <x v="0"/>
  </r>
  <r>
    <x v="3"/>
    <x v="25"/>
    <x v="2"/>
    <x v="0"/>
  </r>
  <r>
    <x v="4"/>
    <x v="25"/>
    <x v="2"/>
    <x v="0"/>
  </r>
  <r>
    <x v="5"/>
    <x v="25"/>
    <x v="2"/>
    <x v="0"/>
  </r>
  <r>
    <x v="6"/>
    <x v="25"/>
    <x v="2"/>
    <x v="0"/>
  </r>
  <r>
    <x v="7"/>
    <x v="25"/>
    <x v="2"/>
    <x v="0"/>
  </r>
  <r>
    <x v="8"/>
    <x v="25"/>
    <x v="2"/>
    <x v="0"/>
  </r>
  <r>
    <x v="9"/>
    <x v="25"/>
    <x v="2"/>
    <x v="0"/>
  </r>
  <r>
    <x v="10"/>
    <x v="25"/>
    <x v="2"/>
    <x v="0"/>
  </r>
  <r>
    <x v="11"/>
    <x v="25"/>
    <x v="2"/>
    <x v="0"/>
  </r>
  <r>
    <x v="12"/>
    <x v="25"/>
    <x v="2"/>
    <x v="0"/>
  </r>
  <r>
    <x v="13"/>
    <x v="25"/>
    <x v="2"/>
    <x v="0"/>
  </r>
  <r>
    <x v="14"/>
    <x v="25"/>
    <x v="2"/>
    <x v="0"/>
  </r>
  <r>
    <x v="15"/>
    <x v="25"/>
    <x v="2"/>
    <x v="0"/>
  </r>
  <r>
    <x v="16"/>
    <x v="25"/>
    <x v="2"/>
    <x v="0"/>
  </r>
  <r>
    <x v="17"/>
    <x v="25"/>
    <x v="2"/>
    <x v="0"/>
  </r>
  <r>
    <x v="18"/>
    <x v="25"/>
    <x v="2"/>
    <x v="0"/>
  </r>
  <r>
    <x v="19"/>
    <x v="25"/>
    <x v="2"/>
    <x v="0"/>
  </r>
  <r>
    <x v="20"/>
    <x v="25"/>
    <x v="2"/>
    <x v="0"/>
  </r>
  <r>
    <x v="21"/>
    <x v="25"/>
    <x v="2"/>
    <x v="0"/>
  </r>
  <r>
    <x v="22"/>
    <x v="25"/>
    <x v="2"/>
    <x v="0"/>
  </r>
  <r>
    <x v="23"/>
    <x v="25"/>
    <x v="2"/>
    <x v="0"/>
  </r>
  <r>
    <x v="24"/>
    <x v="25"/>
    <x v="2"/>
    <x v="0"/>
  </r>
  <r>
    <x v="25"/>
    <x v="25"/>
    <x v="2"/>
    <x v="0"/>
  </r>
  <r>
    <x v="26"/>
    <x v="25"/>
    <x v="2"/>
    <x v="0"/>
  </r>
  <r>
    <x v="27"/>
    <x v="25"/>
    <x v="2"/>
    <x v="0"/>
  </r>
  <r>
    <x v="28"/>
    <x v="25"/>
    <x v="2"/>
    <x v="0"/>
  </r>
  <r>
    <x v="29"/>
    <x v="25"/>
    <x v="2"/>
    <x v="0"/>
  </r>
  <r>
    <x v="30"/>
    <x v="25"/>
    <x v="2"/>
    <x v="0"/>
  </r>
  <r>
    <x v="31"/>
    <x v="25"/>
    <x v="2"/>
    <x v="0"/>
  </r>
  <r>
    <x v="32"/>
    <x v="25"/>
    <x v="2"/>
    <x v="0"/>
  </r>
  <r>
    <x v="33"/>
    <x v="25"/>
    <x v="2"/>
    <x v="0"/>
  </r>
  <r>
    <x v="34"/>
    <x v="25"/>
    <x v="2"/>
    <x v="0"/>
  </r>
  <r>
    <x v="35"/>
    <x v="25"/>
    <x v="2"/>
    <x v="0"/>
  </r>
  <r>
    <x v="36"/>
    <x v="25"/>
    <x v="2"/>
    <x v="0"/>
  </r>
  <r>
    <x v="0"/>
    <x v="25"/>
    <x v="3"/>
    <x v="0"/>
  </r>
  <r>
    <x v="1"/>
    <x v="25"/>
    <x v="3"/>
    <x v="0"/>
  </r>
  <r>
    <x v="2"/>
    <x v="25"/>
    <x v="3"/>
    <x v="0"/>
  </r>
  <r>
    <x v="3"/>
    <x v="25"/>
    <x v="3"/>
    <x v="0"/>
  </r>
  <r>
    <x v="4"/>
    <x v="25"/>
    <x v="3"/>
    <x v="0"/>
  </r>
  <r>
    <x v="5"/>
    <x v="25"/>
    <x v="3"/>
    <x v="0"/>
  </r>
  <r>
    <x v="6"/>
    <x v="25"/>
    <x v="3"/>
    <x v="0"/>
  </r>
  <r>
    <x v="7"/>
    <x v="25"/>
    <x v="3"/>
    <x v="0"/>
  </r>
  <r>
    <x v="8"/>
    <x v="25"/>
    <x v="3"/>
    <x v="0"/>
  </r>
  <r>
    <x v="9"/>
    <x v="25"/>
    <x v="3"/>
    <x v="0"/>
  </r>
  <r>
    <x v="10"/>
    <x v="25"/>
    <x v="3"/>
    <x v="0"/>
  </r>
  <r>
    <x v="11"/>
    <x v="25"/>
    <x v="3"/>
    <x v="0"/>
  </r>
  <r>
    <x v="12"/>
    <x v="25"/>
    <x v="3"/>
    <x v="0"/>
  </r>
  <r>
    <x v="13"/>
    <x v="25"/>
    <x v="3"/>
    <x v="0"/>
  </r>
  <r>
    <x v="14"/>
    <x v="25"/>
    <x v="3"/>
    <x v="0"/>
  </r>
  <r>
    <x v="15"/>
    <x v="25"/>
    <x v="3"/>
    <x v="0"/>
  </r>
  <r>
    <x v="16"/>
    <x v="25"/>
    <x v="3"/>
    <x v="0"/>
  </r>
  <r>
    <x v="17"/>
    <x v="25"/>
    <x v="3"/>
    <x v="0"/>
  </r>
  <r>
    <x v="18"/>
    <x v="25"/>
    <x v="3"/>
    <x v="0"/>
  </r>
  <r>
    <x v="19"/>
    <x v="25"/>
    <x v="3"/>
    <x v="0"/>
  </r>
  <r>
    <x v="20"/>
    <x v="25"/>
    <x v="3"/>
    <x v="0"/>
  </r>
  <r>
    <x v="21"/>
    <x v="25"/>
    <x v="3"/>
    <x v="0"/>
  </r>
  <r>
    <x v="22"/>
    <x v="25"/>
    <x v="3"/>
    <x v="0"/>
  </r>
  <r>
    <x v="23"/>
    <x v="25"/>
    <x v="3"/>
    <x v="0"/>
  </r>
  <r>
    <x v="24"/>
    <x v="25"/>
    <x v="3"/>
    <x v="0"/>
  </r>
  <r>
    <x v="25"/>
    <x v="25"/>
    <x v="3"/>
    <x v="0"/>
  </r>
  <r>
    <x v="26"/>
    <x v="25"/>
    <x v="3"/>
    <x v="0"/>
  </r>
  <r>
    <x v="27"/>
    <x v="25"/>
    <x v="3"/>
    <x v="0"/>
  </r>
  <r>
    <x v="28"/>
    <x v="25"/>
    <x v="3"/>
    <x v="0"/>
  </r>
  <r>
    <x v="29"/>
    <x v="25"/>
    <x v="3"/>
    <x v="0"/>
  </r>
  <r>
    <x v="30"/>
    <x v="25"/>
    <x v="3"/>
    <x v="0"/>
  </r>
  <r>
    <x v="31"/>
    <x v="25"/>
    <x v="3"/>
    <x v="0"/>
  </r>
  <r>
    <x v="32"/>
    <x v="25"/>
    <x v="3"/>
    <x v="0"/>
  </r>
  <r>
    <x v="33"/>
    <x v="25"/>
    <x v="3"/>
    <x v="0"/>
  </r>
  <r>
    <x v="34"/>
    <x v="25"/>
    <x v="3"/>
    <x v="0"/>
  </r>
  <r>
    <x v="35"/>
    <x v="25"/>
    <x v="3"/>
    <x v="0"/>
  </r>
  <r>
    <x v="36"/>
    <x v="25"/>
    <x v="3"/>
    <x v="0"/>
  </r>
  <r>
    <x v="0"/>
    <x v="25"/>
    <x v="4"/>
    <x v="0"/>
  </r>
  <r>
    <x v="1"/>
    <x v="25"/>
    <x v="4"/>
    <x v="0"/>
  </r>
  <r>
    <x v="2"/>
    <x v="25"/>
    <x v="4"/>
    <x v="0"/>
  </r>
  <r>
    <x v="3"/>
    <x v="25"/>
    <x v="4"/>
    <x v="0"/>
  </r>
  <r>
    <x v="4"/>
    <x v="25"/>
    <x v="4"/>
    <x v="0"/>
  </r>
  <r>
    <x v="5"/>
    <x v="25"/>
    <x v="4"/>
    <x v="0"/>
  </r>
  <r>
    <x v="6"/>
    <x v="25"/>
    <x v="4"/>
    <x v="0"/>
  </r>
  <r>
    <x v="7"/>
    <x v="25"/>
    <x v="4"/>
    <x v="0"/>
  </r>
  <r>
    <x v="8"/>
    <x v="25"/>
    <x v="4"/>
    <x v="0"/>
  </r>
  <r>
    <x v="9"/>
    <x v="25"/>
    <x v="4"/>
    <x v="0"/>
  </r>
  <r>
    <x v="10"/>
    <x v="25"/>
    <x v="4"/>
    <x v="0"/>
  </r>
  <r>
    <x v="11"/>
    <x v="25"/>
    <x v="4"/>
    <x v="0"/>
  </r>
  <r>
    <x v="12"/>
    <x v="25"/>
    <x v="4"/>
    <x v="0"/>
  </r>
  <r>
    <x v="13"/>
    <x v="25"/>
    <x v="4"/>
    <x v="0"/>
  </r>
  <r>
    <x v="14"/>
    <x v="25"/>
    <x v="4"/>
    <x v="0"/>
  </r>
  <r>
    <x v="15"/>
    <x v="25"/>
    <x v="4"/>
    <x v="0"/>
  </r>
  <r>
    <x v="16"/>
    <x v="25"/>
    <x v="4"/>
    <x v="0"/>
  </r>
  <r>
    <x v="17"/>
    <x v="25"/>
    <x v="4"/>
    <x v="0"/>
  </r>
  <r>
    <x v="18"/>
    <x v="25"/>
    <x v="4"/>
    <x v="0"/>
  </r>
  <r>
    <x v="19"/>
    <x v="25"/>
    <x v="4"/>
    <x v="0"/>
  </r>
  <r>
    <x v="20"/>
    <x v="25"/>
    <x v="4"/>
    <x v="0"/>
  </r>
  <r>
    <x v="21"/>
    <x v="25"/>
    <x v="4"/>
    <x v="0"/>
  </r>
  <r>
    <x v="22"/>
    <x v="25"/>
    <x v="4"/>
    <x v="0"/>
  </r>
  <r>
    <x v="23"/>
    <x v="25"/>
    <x v="4"/>
    <x v="0"/>
  </r>
  <r>
    <x v="24"/>
    <x v="25"/>
    <x v="4"/>
    <x v="0"/>
  </r>
  <r>
    <x v="25"/>
    <x v="25"/>
    <x v="4"/>
    <x v="0"/>
  </r>
  <r>
    <x v="26"/>
    <x v="25"/>
    <x v="4"/>
    <x v="0"/>
  </r>
  <r>
    <x v="27"/>
    <x v="25"/>
    <x v="4"/>
    <x v="0"/>
  </r>
  <r>
    <x v="28"/>
    <x v="25"/>
    <x v="4"/>
    <x v="0"/>
  </r>
  <r>
    <x v="29"/>
    <x v="25"/>
    <x v="4"/>
    <x v="0"/>
  </r>
  <r>
    <x v="30"/>
    <x v="25"/>
    <x v="4"/>
    <x v="0"/>
  </r>
  <r>
    <x v="31"/>
    <x v="25"/>
    <x v="4"/>
    <x v="0"/>
  </r>
  <r>
    <x v="32"/>
    <x v="25"/>
    <x v="4"/>
    <x v="0"/>
  </r>
  <r>
    <x v="33"/>
    <x v="25"/>
    <x v="4"/>
    <x v="0"/>
  </r>
  <r>
    <x v="34"/>
    <x v="25"/>
    <x v="4"/>
    <x v="0"/>
  </r>
  <r>
    <x v="35"/>
    <x v="25"/>
    <x v="4"/>
    <x v="0"/>
  </r>
  <r>
    <x v="36"/>
    <x v="25"/>
    <x v="4"/>
    <x v="0"/>
  </r>
  <r>
    <x v="0"/>
    <x v="26"/>
    <x v="2"/>
    <x v="0"/>
  </r>
  <r>
    <x v="1"/>
    <x v="26"/>
    <x v="2"/>
    <x v="0"/>
  </r>
  <r>
    <x v="2"/>
    <x v="26"/>
    <x v="2"/>
    <x v="0"/>
  </r>
  <r>
    <x v="3"/>
    <x v="26"/>
    <x v="2"/>
    <x v="0"/>
  </r>
  <r>
    <x v="4"/>
    <x v="26"/>
    <x v="2"/>
    <x v="0"/>
  </r>
  <r>
    <x v="5"/>
    <x v="26"/>
    <x v="2"/>
    <x v="0"/>
  </r>
  <r>
    <x v="6"/>
    <x v="26"/>
    <x v="2"/>
    <x v="0"/>
  </r>
  <r>
    <x v="7"/>
    <x v="26"/>
    <x v="2"/>
    <x v="0"/>
  </r>
  <r>
    <x v="8"/>
    <x v="26"/>
    <x v="2"/>
    <x v="0"/>
  </r>
  <r>
    <x v="9"/>
    <x v="26"/>
    <x v="2"/>
    <x v="0"/>
  </r>
  <r>
    <x v="10"/>
    <x v="26"/>
    <x v="2"/>
    <x v="0"/>
  </r>
  <r>
    <x v="11"/>
    <x v="26"/>
    <x v="2"/>
    <x v="0"/>
  </r>
  <r>
    <x v="12"/>
    <x v="26"/>
    <x v="2"/>
    <x v="0"/>
  </r>
  <r>
    <x v="13"/>
    <x v="26"/>
    <x v="2"/>
    <x v="0"/>
  </r>
  <r>
    <x v="14"/>
    <x v="26"/>
    <x v="2"/>
    <x v="0"/>
  </r>
  <r>
    <x v="15"/>
    <x v="26"/>
    <x v="2"/>
    <x v="0"/>
  </r>
  <r>
    <x v="16"/>
    <x v="26"/>
    <x v="2"/>
    <x v="0"/>
  </r>
  <r>
    <x v="17"/>
    <x v="26"/>
    <x v="2"/>
    <x v="0"/>
  </r>
  <r>
    <x v="18"/>
    <x v="26"/>
    <x v="2"/>
    <x v="0"/>
  </r>
  <r>
    <x v="19"/>
    <x v="26"/>
    <x v="2"/>
    <x v="0"/>
  </r>
  <r>
    <x v="20"/>
    <x v="26"/>
    <x v="2"/>
    <x v="0"/>
  </r>
  <r>
    <x v="21"/>
    <x v="26"/>
    <x v="2"/>
    <x v="0"/>
  </r>
  <r>
    <x v="22"/>
    <x v="26"/>
    <x v="2"/>
    <x v="0"/>
  </r>
  <r>
    <x v="23"/>
    <x v="26"/>
    <x v="2"/>
    <x v="0"/>
  </r>
  <r>
    <x v="24"/>
    <x v="26"/>
    <x v="2"/>
    <x v="0"/>
  </r>
  <r>
    <x v="25"/>
    <x v="26"/>
    <x v="2"/>
    <x v="0"/>
  </r>
  <r>
    <x v="26"/>
    <x v="26"/>
    <x v="2"/>
    <x v="0"/>
  </r>
  <r>
    <x v="27"/>
    <x v="26"/>
    <x v="2"/>
    <x v="0"/>
  </r>
  <r>
    <x v="28"/>
    <x v="26"/>
    <x v="2"/>
    <x v="0"/>
  </r>
  <r>
    <x v="29"/>
    <x v="26"/>
    <x v="2"/>
    <x v="0"/>
  </r>
  <r>
    <x v="30"/>
    <x v="26"/>
    <x v="2"/>
    <x v="0"/>
  </r>
  <r>
    <x v="31"/>
    <x v="26"/>
    <x v="2"/>
    <x v="0"/>
  </r>
  <r>
    <x v="32"/>
    <x v="26"/>
    <x v="2"/>
    <x v="0"/>
  </r>
  <r>
    <x v="33"/>
    <x v="26"/>
    <x v="2"/>
    <x v="0"/>
  </r>
  <r>
    <x v="34"/>
    <x v="26"/>
    <x v="2"/>
    <x v="0"/>
  </r>
  <r>
    <x v="35"/>
    <x v="26"/>
    <x v="2"/>
    <x v="0"/>
  </r>
  <r>
    <x v="36"/>
    <x v="26"/>
    <x v="2"/>
    <x v="0"/>
  </r>
  <r>
    <x v="0"/>
    <x v="26"/>
    <x v="3"/>
    <x v="0"/>
  </r>
  <r>
    <x v="1"/>
    <x v="26"/>
    <x v="3"/>
    <x v="0"/>
  </r>
  <r>
    <x v="2"/>
    <x v="26"/>
    <x v="3"/>
    <x v="0"/>
  </r>
  <r>
    <x v="3"/>
    <x v="26"/>
    <x v="3"/>
    <x v="0"/>
  </r>
  <r>
    <x v="4"/>
    <x v="26"/>
    <x v="3"/>
    <x v="0"/>
  </r>
  <r>
    <x v="5"/>
    <x v="26"/>
    <x v="3"/>
    <x v="0"/>
  </r>
  <r>
    <x v="6"/>
    <x v="26"/>
    <x v="3"/>
    <x v="0"/>
  </r>
  <r>
    <x v="7"/>
    <x v="26"/>
    <x v="3"/>
    <x v="0"/>
  </r>
  <r>
    <x v="8"/>
    <x v="26"/>
    <x v="3"/>
    <x v="0"/>
  </r>
  <r>
    <x v="9"/>
    <x v="26"/>
    <x v="3"/>
    <x v="0"/>
  </r>
  <r>
    <x v="10"/>
    <x v="26"/>
    <x v="3"/>
    <x v="0"/>
  </r>
  <r>
    <x v="11"/>
    <x v="26"/>
    <x v="3"/>
    <x v="0"/>
  </r>
  <r>
    <x v="12"/>
    <x v="26"/>
    <x v="3"/>
    <x v="0"/>
  </r>
  <r>
    <x v="13"/>
    <x v="26"/>
    <x v="3"/>
    <x v="0"/>
  </r>
  <r>
    <x v="14"/>
    <x v="26"/>
    <x v="3"/>
    <x v="0"/>
  </r>
  <r>
    <x v="15"/>
    <x v="26"/>
    <x v="3"/>
    <x v="0"/>
  </r>
  <r>
    <x v="16"/>
    <x v="26"/>
    <x v="3"/>
    <x v="0"/>
  </r>
  <r>
    <x v="17"/>
    <x v="26"/>
    <x v="3"/>
    <x v="0"/>
  </r>
  <r>
    <x v="18"/>
    <x v="26"/>
    <x v="3"/>
    <x v="0"/>
  </r>
  <r>
    <x v="19"/>
    <x v="26"/>
    <x v="3"/>
    <x v="0"/>
  </r>
  <r>
    <x v="20"/>
    <x v="26"/>
    <x v="3"/>
    <x v="0"/>
  </r>
  <r>
    <x v="21"/>
    <x v="26"/>
    <x v="3"/>
    <x v="0"/>
  </r>
  <r>
    <x v="22"/>
    <x v="26"/>
    <x v="3"/>
    <x v="0"/>
  </r>
  <r>
    <x v="23"/>
    <x v="26"/>
    <x v="3"/>
    <x v="0"/>
  </r>
  <r>
    <x v="24"/>
    <x v="26"/>
    <x v="3"/>
    <x v="0"/>
  </r>
  <r>
    <x v="25"/>
    <x v="26"/>
    <x v="3"/>
    <x v="0"/>
  </r>
  <r>
    <x v="26"/>
    <x v="26"/>
    <x v="3"/>
    <x v="0"/>
  </r>
  <r>
    <x v="27"/>
    <x v="26"/>
    <x v="3"/>
    <x v="0"/>
  </r>
  <r>
    <x v="28"/>
    <x v="26"/>
    <x v="3"/>
    <x v="0"/>
  </r>
  <r>
    <x v="29"/>
    <x v="26"/>
    <x v="3"/>
    <x v="0"/>
  </r>
  <r>
    <x v="30"/>
    <x v="26"/>
    <x v="3"/>
    <x v="0"/>
  </r>
  <r>
    <x v="31"/>
    <x v="26"/>
    <x v="3"/>
    <x v="0"/>
  </r>
  <r>
    <x v="32"/>
    <x v="26"/>
    <x v="3"/>
    <x v="0"/>
  </r>
  <r>
    <x v="33"/>
    <x v="26"/>
    <x v="3"/>
    <x v="0"/>
  </r>
  <r>
    <x v="34"/>
    <x v="26"/>
    <x v="3"/>
    <x v="0"/>
  </r>
  <r>
    <x v="35"/>
    <x v="26"/>
    <x v="3"/>
    <x v="0"/>
  </r>
  <r>
    <x v="36"/>
    <x v="26"/>
    <x v="3"/>
    <x v="0"/>
  </r>
  <r>
    <x v="0"/>
    <x v="26"/>
    <x v="4"/>
    <x v="0"/>
  </r>
  <r>
    <x v="1"/>
    <x v="26"/>
    <x v="4"/>
    <x v="0"/>
  </r>
  <r>
    <x v="2"/>
    <x v="26"/>
    <x v="4"/>
    <x v="0"/>
  </r>
  <r>
    <x v="3"/>
    <x v="26"/>
    <x v="4"/>
    <x v="0"/>
  </r>
  <r>
    <x v="4"/>
    <x v="26"/>
    <x v="4"/>
    <x v="0"/>
  </r>
  <r>
    <x v="5"/>
    <x v="26"/>
    <x v="4"/>
    <x v="0"/>
  </r>
  <r>
    <x v="6"/>
    <x v="26"/>
    <x v="4"/>
    <x v="0"/>
  </r>
  <r>
    <x v="7"/>
    <x v="26"/>
    <x v="4"/>
    <x v="0"/>
  </r>
  <r>
    <x v="8"/>
    <x v="26"/>
    <x v="4"/>
    <x v="0"/>
  </r>
  <r>
    <x v="9"/>
    <x v="26"/>
    <x v="4"/>
    <x v="0"/>
  </r>
  <r>
    <x v="10"/>
    <x v="26"/>
    <x v="4"/>
    <x v="0"/>
  </r>
  <r>
    <x v="11"/>
    <x v="26"/>
    <x v="4"/>
    <x v="0"/>
  </r>
  <r>
    <x v="12"/>
    <x v="26"/>
    <x v="4"/>
    <x v="0"/>
  </r>
  <r>
    <x v="13"/>
    <x v="26"/>
    <x v="4"/>
    <x v="0"/>
  </r>
  <r>
    <x v="14"/>
    <x v="26"/>
    <x v="4"/>
    <x v="0"/>
  </r>
  <r>
    <x v="15"/>
    <x v="26"/>
    <x v="4"/>
    <x v="0"/>
  </r>
  <r>
    <x v="16"/>
    <x v="26"/>
    <x v="4"/>
    <x v="0"/>
  </r>
  <r>
    <x v="17"/>
    <x v="26"/>
    <x v="4"/>
    <x v="0"/>
  </r>
  <r>
    <x v="18"/>
    <x v="26"/>
    <x v="4"/>
    <x v="0"/>
  </r>
  <r>
    <x v="19"/>
    <x v="26"/>
    <x v="4"/>
    <x v="0"/>
  </r>
  <r>
    <x v="20"/>
    <x v="26"/>
    <x v="4"/>
    <x v="0"/>
  </r>
  <r>
    <x v="21"/>
    <x v="26"/>
    <x v="4"/>
    <x v="0"/>
  </r>
  <r>
    <x v="22"/>
    <x v="26"/>
    <x v="4"/>
    <x v="0"/>
  </r>
  <r>
    <x v="23"/>
    <x v="26"/>
    <x v="4"/>
    <x v="0"/>
  </r>
  <r>
    <x v="24"/>
    <x v="26"/>
    <x v="4"/>
    <x v="0"/>
  </r>
  <r>
    <x v="25"/>
    <x v="26"/>
    <x v="4"/>
    <x v="0"/>
  </r>
  <r>
    <x v="26"/>
    <x v="26"/>
    <x v="4"/>
    <x v="0"/>
  </r>
  <r>
    <x v="27"/>
    <x v="26"/>
    <x v="4"/>
    <x v="0"/>
  </r>
  <r>
    <x v="28"/>
    <x v="26"/>
    <x v="4"/>
    <x v="0"/>
  </r>
  <r>
    <x v="29"/>
    <x v="26"/>
    <x v="4"/>
    <x v="0"/>
  </r>
  <r>
    <x v="30"/>
    <x v="26"/>
    <x v="4"/>
    <x v="0"/>
  </r>
  <r>
    <x v="31"/>
    <x v="26"/>
    <x v="4"/>
    <x v="0"/>
  </r>
  <r>
    <x v="32"/>
    <x v="26"/>
    <x v="4"/>
    <x v="0"/>
  </r>
  <r>
    <x v="33"/>
    <x v="26"/>
    <x v="4"/>
    <x v="0"/>
  </r>
  <r>
    <x v="34"/>
    <x v="26"/>
    <x v="4"/>
    <x v="0"/>
  </r>
  <r>
    <x v="35"/>
    <x v="26"/>
    <x v="4"/>
    <x v="0"/>
  </r>
  <r>
    <x v="36"/>
    <x v="26"/>
    <x v="4"/>
    <x v="0"/>
  </r>
  <r>
    <x v="0"/>
    <x v="27"/>
    <x v="2"/>
    <x v="0"/>
  </r>
  <r>
    <x v="1"/>
    <x v="27"/>
    <x v="2"/>
    <x v="0"/>
  </r>
  <r>
    <x v="2"/>
    <x v="27"/>
    <x v="2"/>
    <x v="0"/>
  </r>
  <r>
    <x v="3"/>
    <x v="27"/>
    <x v="2"/>
    <x v="0"/>
  </r>
  <r>
    <x v="4"/>
    <x v="27"/>
    <x v="2"/>
    <x v="0"/>
  </r>
  <r>
    <x v="5"/>
    <x v="27"/>
    <x v="2"/>
    <x v="0"/>
  </r>
  <r>
    <x v="6"/>
    <x v="27"/>
    <x v="2"/>
    <x v="0"/>
  </r>
  <r>
    <x v="7"/>
    <x v="27"/>
    <x v="2"/>
    <x v="0"/>
  </r>
  <r>
    <x v="8"/>
    <x v="27"/>
    <x v="2"/>
    <x v="0"/>
  </r>
  <r>
    <x v="9"/>
    <x v="27"/>
    <x v="2"/>
    <x v="0"/>
  </r>
  <r>
    <x v="10"/>
    <x v="27"/>
    <x v="2"/>
    <x v="0"/>
  </r>
  <r>
    <x v="11"/>
    <x v="27"/>
    <x v="2"/>
    <x v="0"/>
  </r>
  <r>
    <x v="12"/>
    <x v="27"/>
    <x v="2"/>
    <x v="0"/>
  </r>
  <r>
    <x v="13"/>
    <x v="27"/>
    <x v="2"/>
    <x v="0"/>
  </r>
  <r>
    <x v="14"/>
    <x v="27"/>
    <x v="2"/>
    <x v="0"/>
  </r>
  <r>
    <x v="15"/>
    <x v="27"/>
    <x v="2"/>
    <x v="0"/>
  </r>
  <r>
    <x v="16"/>
    <x v="27"/>
    <x v="2"/>
    <x v="0"/>
  </r>
  <r>
    <x v="17"/>
    <x v="27"/>
    <x v="2"/>
    <x v="0"/>
  </r>
  <r>
    <x v="18"/>
    <x v="27"/>
    <x v="2"/>
    <x v="0"/>
  </r>
  <r>
    <x v="19"/>
    <x v="27"/>
    <x v="2"/>
    <x v="0"/>
  </r>
  <r>
    <x v="20"/>
    <x v="27"/>
    <x v="2"/>
    <x v="0"/>
  </r>
  <r>
    <x v="21"/>
    <x v="27"/>
    <x v="2"/>
    <x v="0"/>
  </r>
  <r>
    <x v="22"/>
    <x v="27"/>
    <x v="2"/>
    <x v="0"/>
  </r>
  <r>
    <x v="23"/>
    <x v="27"/>
    <x v="2"/>
    <x v="0"/>
  </r>
  <r>
    <x v="24"/>
    <x v="27"/>
    <x v="2"/>
    <x v="0"/>
  </r>
  <r>
    <x v="25"/>
    <x v="27"/>
    <x v="2"/>
    <x v="0"/>
  </r>
  <r>
    <x v="26"/>
    <x v="27"/>
    <x v="2"/>
    <x v="0"/>
  </r>
  <r>
    <x v="27"/>
    <x v="27"/>
    <x v="2"/>
    <x v="0"/>
  </r>
  <r>
    <x v="28"/>
    <x v="27"/>
    <x v="2"/>
    <x v="0"/>
  </r>
  <r>
    <x v="29"/>
    <x v="27"/>
    <x v="2"/>
    <x v="0"/>
  </r>
  <r>
    <x v="30"/>
    <x v="27"/>
    <x v="2"/>
    <x v="0"/>
  </r>
  <r>
    <x v="31"/>
    <x v="27"/>
    <x v="2"/>
    <x v="0"/>
  </r>
  <r>
    <x v="32"/>
    <x v="27"/>
    <x v="2"/>
    <x v="0"/>
  </r>
  <r>
    <x v="33"/>
    <x v="27"/>
    <x v="2"/>
    <x v="0"/>
  </r>
  <r>
    <x v="34"/>
    <x v="27"/>
    <x v="2"/>
    <x v="0"/>
  </r>
  <r>
    <x v="35"/>
    <x v="27"/>
    <x v="2"/>
    <x v="0"/>
  </r>
  <r>
    <x v="36"/>
    <x v="27"/>
    <x v="2"/>
    <x v="0"/>
  </r>
  <r>
    <x v="0"/>
    <x v="27"/>
    <x v="3"/>
    <x v="0"/>
  </r>
  <r>
    <x v="1"/>
    <x v="27"/>
    <x v="3"/>
    <x v="0"/>
  </r>
  <r>
    <x v="2"/>
    <x v="27"/>
    <x v="3"/>
    <x v="0"/>
  </r>
  <r>
    <x v="3"/>
    <x v="27"/>
    <x v="3"/>
    <x v="0"/>
  </r>
  <r>
    <x v="4"/>
    <x v="27"/>
    <x v="3"/>
    <x v="0"/>
  </r>
  <r>
    <x v="5"/>
    <x v="27"/>
    <x v="3"/>
    <x v="0"/>
  </r>
  <r>
    <x v="6"/>
    <x v="27"/>
    <x v="3"/>
    <x v="0"/>
  </r>
  <r>
    <x v="7"/>
    <x v="27"/>
    <x v="3"/>
    <x v="0"/>
  </r>
  <r>
    <x v="8"/>
    <x v="27"/>
    <x v="3"/>
    <x v="0"/>
  </r>
  <r>
    <x v="9"/>
    <x v="27"/>
    <x v="3"/>
    <x v="0"/>
  </r>
  <r>
    <x v="10"/>
    <x v="27"/>
    <x v="3"/>
    <x v="0"/>
  </r>
  <r>
    <x v="11"/>
    <x v="27"/>
    <x v="3"/>
    <x v="0"/>
  </r>
  <r>
    <x v="12"/>
    <x v="27"/>
    <x v="3"/>
    <x v="0"/>
  </r>
  <r>
    <x v="13"/>
    <x v="27"/>
    <x v="3"/>
    <x v="0"/>
  </r>
  <r>
    <x v="14"/>
    <x v="27"/>
    <x v="3"/>
    <x v="0"/>
  </r>
  <r>
    <x v="15"/>
    <x v="27"/>
    <x v="3"/>
    <x v="0"/>
  </r>
  <r>
    <x v="16"/>
    <x v="27"/>
    <x v="3"/>
    <x v="0"/>
  </r>
  <r>
    <x v="17"/>
    <x v="27"/>
    <x v="3"/>
    <x v="0"/>
  </r>
  <r>
    <x v="18"/>
    <x v="27"/>
    <x v="3"/>
    <x v="0"/>
  </r>
  <r>
    <x v="19"/>
    <x v="27"/>
    <x v="3"/>
    <x v="0"/>
  </r>
  <r>
    <x v="20"/>
    <x v="27"/>
    <x v="3"/>
    <x v="0"/>
  </r>
  <r>
    <x v="21"/>
    <x v="27"/>
    <x v="3"/>
    <x v="0"/>
  </r>
  <r>
    <x v="22"/>
    <x v="27"/>
    <x v="3"/>
    <x v="0"/>
  </r>
  <r>
    <x v="23"/>
    <x v="27"/>
    <x v="3"/>
    <x v="0"/>
  </r>
  <r>
    <x v="24"/>
    <x v="27"/>
    <x v="3"/>
    <x v="0"/>
  </r>
  <r>
    <x v="25"/>
    <x v="27"/>
    <x v="3"/>
    <x v="0"/>
  </r>
  <r>
    <x v="26"/>
    <x v="27"/>
    <x v="3"/>
    <x v="0"/>
  </r>
  <r>
    <x v="27"/>
    <x v="27"/>
    <x v="3"/>
    <x v="0"/>
  </r>
  <r>
    <x v="28"/>
    <x v="27"/>
    <x v="3"/>
    <x v="0"/>
  </r>
  <r>
    <x v="29"/>
    <x v="27"/>
    <x v="3"/>
    <x v="0"/>
  </r>
  <r>
    <x v="30"/>
    <x v="27"/>
    <x v="3"/>
    <x v="0"/>
  </r>
  <r>
    <x v="31"/>
    <x v="27"/>
    <x v="3"/>
    <x v="0"/>
  </r>
  <r>
    <x v="32"/>
    <x v="27"/>
    <x v="3"/>
    <x v="0"/>
  </r>
  <r>
    <x v="33"/>
    <x v="27"/>
    <x v="3"/>
    <x v="0"/>
  </r>
  <r>
    <x v="34"/>
    <x v="27"/>
    <x v="3"/>
    <x v="0"/>
  </r>
  <r>
    <x v="35"/>
    <x v="27"/>
    <x v="3"/>
    <x v="0"/>
  </r>
  <r>
    <x v="36"/>
    <x v="27"/>
    <x v="3"/>
    <x v="0"/>
  </r>
  <r>
    <x v="0"/>
    <x v="27"/>
    <x v="4"/>
    <x v="0"/>
  </r>
  <r>
    <x v="1"/>
    <x v="27"/>
    <x v="4"/>
    <x v="0"/>
  </r>
  <r>
    <x v="2"/>
    <x v="27"/>
    <x v="4"/>
    <x v="0"/>
  </r>
  <r>
    <x v="3"/>
    <x v="27"/>
    <x v="4"/>
    <x v="0"/>
  </r>
  <r>
    <x v="4"/>
    <x v="27"/>
    <x v="4"/>
    <x v="0"/>
  </r>
  <r>
    <x v="5"/>
    <x v="27"/>
    <x v="4"/>
    <x v="0"/>
  </r>
  <r>
    <x v="6"/>
    <x v="27"/>
    <x v="4"/>
    <x v="0"/>
  </r>
  <r>
    <x v="7"/>
    <x v="27"/>
    <x v="4"/>
    <x v="0"/>
  </r>
  <r>
    <x v="8"/>
    <x v="27"/>
    <x v="4"/>
    <x v="0"/>
  </r>
  <r>
    <x v="9"/>
    <x v="27"/>
    <x v="4"/>
    <x v="0"/>
  </r>
  <r>
    <x v="10"/>
    <x v="27"/>
    <x v="4"/>
    <x v="0"/>
  </r>
  <r>
    <x v="11"/>
    <x v="27"/>
    <x v="4"/>
    <x v="0"/>
  </r>
  <r>
    <x v="12"/>
    <x v="27"/>
    <x v="4"/>
    <x v="0"/>
  </r>
  <r>
    <x v="13"/>
    <x v="27"/>
    <x v="4"/>
    <x v="0"/>
  </r>
  <r>
    <x v="14"/>
    <x v="27"/>
    <x v="4"/>
    <x v="0"/>
  </r>
  <r>
    <x v="15"/>
    <x v="27"/>
    <x v="4"/>
    <x v="0"/>
  </r>
  <r>
    <x v="16"/>
    <x v="27"/>
    <x v="4"/>
    <x v="0"/>
  </r>
  <r>
    <x v="17"/>
    <x v="27"/>
    <x v="4"/>
    <x v="0"/>
  </r>
  <r>
    <x v="18"/>
    <x v="27"/>
    <x v="4"/>
    <x v="0"/>
  </r>
  <r>
    <x v="19"/>
    <x v="27"/>
    <x v="4"/>
    <x v="0"/>
  </r>
  <r>
    <x v="20"/>
    <x v="27"/>
    <x v="4"/>
    <x v="0"/>
  </r>
  <r>
    <x v="21"/>
    <x v="27"/>
    <x v="4"/>
    <x v="0"/>
  </r>
  <r>
    <x v="22"/>
    <x v="27"/>
    <x v="4"/>
    <x v="0"/>
  </r>
  <r>
    <x v="23"/>
    <x v="27"/>
    <x v="4"/>
    <x v="0"/>
  </r>
  <r>
    <x v="24"/>
    <x v="27"/>
    <x v="4"/>
    <x v="0"/>
  </r>
  <r>
    <x v="25"/>
    <x v="27"/>
    <x v="4"/>
    <x v="0"/>
  </r>
  <r>
    <x v="26"/>
    <x v="27"/>
    <x v="4"/>
    <x v="0"/>
  </r>
  <r>
    <x v="27"/>
    <x v="27"/>
    <x v="4"/>
    <x v="0"/>
  </r>
  <r>
    <x v="28"/>
    <x v="27"/>
    <x v="4"/>
    <x v="0"/>
  </r>
  <r>
    <x v="29"/>
    <x v="27"/>
    <x v="4"/>
    <x v="0"/>
  </r>
  <r>
    <x v="30"/>
    <x v="27"/>
    <x v="4"/>
    <x v="0"/>
  </r>
  <r>
    <x v="31"/>
    <x v="27"/>
    <x v="4"/>
    <x v="0"/>
  </r>
  <r>
    <x v="32"/>
    <x v="27"/>
    <x v="4"/>
    <x v="0"/>
  </r>
  <r>
    <x v="33"/>
    <x v="27"/>
    <x v="4"/>
    <x v="0"/>
  </r>
  <r>
    <x v="34"/>
    <x v="27"/>
    <x v="4"/>
    <x v="0"/>
  </r>
  <r>
    <x v="35"/>
    <x v="27"/>
    <x v="4"/>
    <x v="0"/>
  </r>
  <r>
    <x v="36"/>
    <x v="27"/>
    <x v="4"/>
    <x v="0"/>
  </r>
  <r>
    <x v="0"/>
    <x v="28"/>
    <x v="2"/>
    <x v="0"/>
  </r>
  <r>
    <x v="1"/>
    <x v="28"/>
    <x v="2"/>
    <x v="0"/>
  </r>
  <r>
    <x v="2"/>
    <x v="28"/>
    <x v="2"/>
    <x v="0"/>
  </r>
  <r>
    <x v="3"/>
    <x v="28"/>
    <x v="2"/>
    <x v="0"/>
  </r>
  <r>
    <x v="4"/>
    <x v="28"/>
    <x v="2"/>
    <x v="0"/>
  </r>
  <r>
    <x v="5"/>
    <x v="28"/>
    <x v="2"/>
    <x v="0"/>
  </r>
  <r>
    <x v="6"/>
    <x v="28"/>
    <x v="2"/>
    <x v="0"/>
  </r>
  <r>
    <x v="7"/>
    <x v="28"/>
    <x v="2"/>
    <x v="0"/>
  </r>
  <r>
    <x v="8"/>
    <x v="28"/>
    <x v="2"/>
    <x v="0"/>
  </r>
  <r>
    <x v="9"/>
    <x v="28"/>
    <x v="2"/>
    <x v="0"/>
  </r>
  <r>
    <x v="10"/>
    <x v="28"/>
    <x v="2"/>
    <x v="0"/>
  </r>
  <r>
    <x v="11"/>
    <x v="28"/>
    <x v="2"/>
    <x v="0"/>
  </r>
  <r>
    <x v="12"/>
    <x v="28"/>
    <x v="2"/>
    <x v="0"/>
  </r>
  <r>
    <x v="13"/>
    <x v="28"/>
    <x v="2"/>
    <x v="0"/>
  </r>
  <r>
    <x v="14"/>
    <x v="28"/>
    <x v="2"/>
    <x v="0"/>
  </r>
  <r>
    <x v="15"/>
    <x v="28"/>
    <x v="2"/>
    <x v="0"/>
  </r>
  <r>
    <x v="16"/>
    <x v="28"/>
    <x v="2"/>
    <x v="0"/>
  </r>
  <r>
    <x v="17"/>
    <x v="28"/>
    <x v="2"/>
    <x v="0"/>
  </r>
  <r>
    <x v="18"/>
    <x v="28"/>
    <x v="2"/>
    <x v="0"/>
  </r>
  <r>
    <x v="19"/>
    <x v="28"/>
    <x v="2"/>
    <x v="0"/>
  </r>
  <r>
    <x v="20"/>
    <x v="28"/>
    <x v="2"/>
    <x v="0"/>
  </r>
  <r>
    <x v="21"/>
    <x v="28"/>
    <x v="2"/>
    <x v="0"/>
  </r>
  <r>
    <x v="22"/>
    <x v="28"/>
    <x v="2"/>
    <x v="0"/>
  </r>
  <r>
    <x v="23"/>
    <x v="28"/>
    <x v="2"/>
    <x v="0"/>
  </r>
  <r>
    <x v="24"/>
    <x v="28"/>
    <x v="2"/>
    <x v="0"/>
  </r>
  <r>
    <x v="25"/>
    <x v="28"/>
    <x v="2"/>
    <x v="0"/>
  </r>
  <r>
    <x v="26"/>
    <x v="28"/>
    <x v="2"/>
    <x v="0"/>
  </r>
  <r>
    <x v="27"/>
    <x v="28"/>
    <x v="2"/>
    <x v="0"/>
  </r>
  <r>
    <x v="28"/>
    <x v="28"/>
    <x v="2"/>
    <x v="0"/>
  </r>
  <r>
    <x v="29"/>
    <x v="28"/>
    <x v="2"/>
    <x v="0"/>
  </r>
  <r>
    <x v="30"/>
    <x v="28"/>
    <x v="2"/>
    <x v="0"/>
  </r>
  <r>
    <x v="31"/>
    <x v="28"/>
    <x v="2"/>
    <x v="0"/>
  </r>
  <r>
    <x v="32"/>
    <x v="28"/>
    <x v="2"/>
    <x v="0"/>
  </r>
  <r>
    <x v="33"/>
    <x v="28"/>
    <x v="2"/>
    <x v="0"/>
  </r>
  <r>
    <x v="34"/>
    <x v="28"/>
    <x v="2"/>
    <x v="0"/>
  </r>
  <r>
    <x v="35"/>
    <x v="28"/>
    <x v="2"/>
    <x v="0"/>
  </r>
  <r>
    <x v="36"/>
    <x v="28"/>
    <x v="2"/>
    <x v="0"/>
  </r>
  <r>
    <x v="0"/>
    <x v="28"/>
    <x v="3"/>
    <x v="0"/>
  </r>
  <r>
    <x v="1"/>
    <x v="28"/>
    <x v="3"/>
    <x v="0"/>
  </r>
  <r>
    <x v="2"/>
    <x v="28"/>
    <x v="3"/>
    <x v="0"/>
  </r>
  <r>
    <x v="3"/>
    <x v="28"/>
    <x v="3"/>
    <x v="0"/>
  </r>
  <r>
    <x v="4"/>
    <x v="28"/>
    <x v="3"/>
    <x v="0"/>
  </r>
  <r>
    <x v="5"/>
    <x v="28"/>
    <x v="3"/>
    <x v="0"/>
  </r>
  <r>
    <x v="6"/>
    <x v="28"/>
    <x v="3"/>
    <x v="0"/>
  </r>
  <r>
    <x v="7"/>
    <x v="28"/>
    <x v="3"/>
    <x v="0"/>
  </r>
  <r>
    <x v="8"/>
    <x v="28"/>
    <x v="3"/>
    <x v="0"/>
  </r>
  <r>
    <x v="9"/>
    <x v="28"/>
    <x v="3"/>
    <x v="0"/>
  </r>
  <r>
    <x v="10"/>
    <x v="28"/>
    <x v="3"/>
    <x v="0"/>
  </r>
  <r>
    <x v="11"/>
    <x v="28"/>
    <x v="3"/>
    <x v="0"/>
  </r>
  <r>
    <x v="12"/>
    <x v="28"/>
    <x v="3"/>
    <x v="0"/>
  </r>
  <r>
    <x v="13"/>
    <x v="28"/>
    <x v="3"/>
    <x v="0"/>
  </r>
  <r>
    <x v="14"/>
    <x v="28"/>
    <x v="3"/>
    <x v="0"/>
  </r>
  <r>
    <x v="15"/>
    <x v="28"/>
    <x v="3"/>
    <x v="0"/>
  </r>
  <r>
    <x v="16"/>
    <x v="28"/>
    <x v="3"/>
    <x v="0"/>
  </r>
  <r>
    <x v="17"/>
    <x v="28"/>
    <x v="3"/>
    <x v="0"/>
  </r>
  <r>
    <x v="18"/>
    <x v="28"/>
    <x v="3"/>
    <x v="0"/>
  </r>
  <r>
    <x v="19"/>
    <x v="28"/>
    <x v="3"/>
    <x v="0"/>
  </r>
  <r>
    <x v="20"/>
    <x v="28"/>
    <x v="3"/>
    <x v="0"/>
  </r>
  <r>
    <x v="21"/>
    <x v="28"/>
    <x v="3"/>
    <x v="0"/>
  </r>
  <r>
    <x v="22"/>
    <x v="28"/>
    <x v="3"/>
    <x v="0"/>
  </r>
  <r>
    <x v="23"/>
    <x v="28"/>
    <x v="3"/>
    <x v="0"/>
  </r>
  <r>
    <x v="24"/>
    <x v="28"/>
    <x v="3"/>
    <x v="0"/>
  </r>
  <r>
    <x v="25"/>
    <x v="28"/>
    <x v="3"/>
    <x v="0"/>
  </r>
  <r>
    <x v="26"/>
    <x v="28"/>
    <x v="3"/>
    <x v="0"/>
  </r>
  <r>
    <x v="27"/>
    <x v="28"/>
    <x v="3"/>
    <x v="0"/>
  </r>
  <r>
    <x v="28"/>
    <x v="28"/>
    <x v="3"/>
    <x v="0"/>
  </r>
  <r>
    <x v="29"/>
    <x v="28"/>
    <x v="3"/>
    <x v="0"/>
  </r>
  <r>
    <x v="30"/>
    <x v="28"/>
    <x v="3"/>
    <x v="0"/>
  </r>
  <r>
    <x v="31"/>
    <x v="28"/>
    <x v="3"/>
    <x v="0"/>
  </r>
  <r>
    <x v="32"/>
    <x v="28"/>
    <x v="3"/>
    <x v="0"/>
  </r>
  <r>
    <x v="33"/>
    <x v="28"/>
    <x v="3"/>
    <x v="0"/>
  </r>
  <r>
    <x v="34"/>
    <x v="28"/>
    <x v="3"/>
    <x v="0"/>
  </r>
  <r>
    <x v="35"/>
    <x v="28"/>
    <x v="3"/>
    <x v="0"/>
  </r>
  <r>
    <x v="36"/>
    <x v="28"/>
    <x v="3"/>
    <x v="0"/>
  </r>
  <r>
    <x v="0"/>
    <x v="28"/>
    <x v="4"/>
    <x v="0"/>
  </r>
  <r>
    <x v="1"/>
    <x v="28"/>
    <x v="4"/>
    <x v="0"/>
  </r>
  <r>
    <x v="2"/>
    <x v="28"/>
    <x v="4"/>
    <x v="0"/>
  </r>
  <r>
    <x v="3"/>
    <x v="28"/>
    <x v="4"/>
    <x v="0"/>
  </r>
  <r>
    <x v="4"/>
    <x v="28"/>
    <x v="4"/>
    <x v="0"/>
  </r>
  <r>
    <x v="5"/>
    <x v="28"/>
    <x v="4"/>
    <x v="0"/>
  </r>
  <r>
    <x v="6"/>
    <x v="28"/>
    <x v="4"/>
    <x v="0"/>
  </r>
  <r>
    <x v="7"/>
    <x v="28"/>
    <x v="4"/>
    <x v="0"/>
  </r>
  <r>
    <x v="8"/>
    <x v="28"/>
    <x v="4"/>
    <x v="0"/>
  </r>
  <r>
    <x v="9"/>
    <x v="28"/>
    <x v="4"/>
    <x v="0"/>
  </r>
  <r>
    <x v="10"/>
    <x v="28"/>
    <x v="4"/>
    <x v="0"/>
  </r>
  <r>
    <x v="11"/>
    <x v="28"/>
    <x v="4"/>
    <x v="0"/>
  </r>
  <r>
    <x v="12"/>
    <x v="28"/>
    <x v="4"/>
    <x v="0"/>
  </r>
  <r>
    <x v="13"/>
    <x v="28"/>
    <x v="4"/>
    <x v="0"/>
  </r>
  <r>
    <x v="14"/>
    <x v="28"/>
    <x v="4"/>
    <x v="0"/>
  </r>
  <r>
    <x v="15"/>
    <x v="28"/>
    <x v="4"/>
    <x v="0"/>
  </r>
  <r>
    <x v="16"/>
    <x v="28"/>
    <x v="4"/>
    <x v="0"/>
  </r>
  <r>
    <x v="17"/>
    <x v="28"/>
    <x v="4"/>
    <x v="0"/>
  </r>
  <r>
    <x v="18"/>
    <x v="28"/>
    <x v="4"/>
    <x v="0"/>
  </r>
  <r>
    <x v="19"/>
    <x v="28"/>
    <x v="4"/>
    <x v="0"/>
  </r>
  <r>
    <x v="20"/>
    <x v="28"/>
    <x v="4"/>
    <x v="0"/>
  </r>
  <r>
    <x v="21"/>
    <x v="28"/>
    <x v="4"/>
    <x v="0"/>
  </r>
  <r>
    <x v="22"/>
    <x v="28"/>
    <x v="4"/>
    <x v="0"/>
  </r>
  <r>
    <x v="23"/>
    <x v="28"/>
    <x v="4"/>
    <x v="0"/>
  </r>
  <r>
    <x v="24"/>
    <x v="28"/>
    <x v="4"/>
    <x v="0"/>
  </r>
  <r>
    <x v="25"/>
    <x v="28"/>
    <x v="4"/>
    <x v="0"/>
  </r>
  <r>
    <x v="26"/>
    <x v="28"/>
    <x v="4"/>
    <x v="0"/>
  </r>
  <r>
    <x v="27"/>
    <x v="28"/>
    <x v="4"/>
    <x v="0"/>
  </r>
  <r>
    <x v="28"/>
    <x v="28"/>
    <x v="4"/>
    <x v="0"/>
  </r>
  <r>
    <x v="29"/>
    <x v="28"/>
    <x v="4"/>
    <x v="0"/>
  </r>
  <r>
    <x v="30"/>
    <x v="28"/>
    <x v="4"/>
    <x v="0"/>
  </r>
  <r>
    <x v="31"/>
    <x v="28"/>
    <x v="4"/>
    <x v="0"/>
  </r>
  <r>
    <x v="32"/>
    <x v="28"/>
    <x v="4"/>
    <x v="0"/>
  </r>
  <r>
    <x v="33"/>
    <x v="28"/>
    <x v="4"/>
    <x v="0"/>
  </r>
  <r>
    <x v="34"/>
    <x v="28"/>
    <x v="4"/>
    <x v="0"/>
  </r>
  <r>
    <x v="35"/>
    <x v="28"/>
    <x v="4"/>
    <x v="0"/>
  </r>
  <r>
    <x v="36"/>
    <x v="28"/>
    <x v="4"/>
    <x v="0"/>
  </r>
  <r>
    <x v="0"/>
    <x v="29"/>
    <x v="2"/>
    <x v="0"/>
  </r>
  <r>
    <x v="1"/>
    <x v="29"/>
    <x v="2"/>
    <x v="0"/>
  </r>
  <r>
    <x v="2"/>
    <x v="29"/>
    <x v="2"/>
    <x v="0"/>
  </r>
  <r>
    <x v="3"/>
    <x v="29"/>
    <x v="2"/>
    <x v="0"/>
  </r>
  <r>
    <x v="4"/>
    <x v="29"/>
    <x v="2"/>
    <x v="0"/>
  </r>
  <r>
    <x v="5"/>
    <x v="29"/>
    <x v="2"/>
    <x v="0"/>
  </r>
  <r>
    <x v="6"/>
    <x v="29"/>
    <x v="2"/>
    <x v="0"/>
  </r>
  <r>
    <x v="7"/>
    <x v="29"/>
    <x v="2"/>
    <x v="0"/>
  </r>
  <r>
    <x v="8"/>
    <x v="29"/>
    <x v="2"/>
    <x v="0"/>
  </r>
  <r>
    <x v="9"/>
    <x v="29"/>
    <x v="2"/>
    <x v="0"/>
  </r>
  <r>
    <x v="10"/>
    <x v="29"/>
    <x v="2"/>
    <x v="0"/>
  </r>
  <r>
    <x v="11"/>
    <x v="29"/>
    <x v="2"/>
    <x v="0"/>
  </r>
  <r>
    <x v="12"/>
    <x v="29"/>
    <x v="2"/>
    <x v="0"/>
  </r>
  <r>
    <x v="13"/>
    <x v="29"/>
    <x v="2"/>
    <x v="0"/>
  </r>
  <r>
    <x v="14"/>
    <x v="29"/>
    <x v="2"/>
    <x v="0"/>
  </r>
  <r>
    <x v="15"/>
    <x v="29"/>
    <x v="2"/>
    <x v="0"/>
  </r>
  <r>
    <x v="16"/>
    <x v="29"/>
    <x v="2"/>
    <x v="0"/>
  </r>
  <r>
    <x v="17"/>
    <x v="29"/>
    <x v="2"/>
    <x v="0"/>
  </r>
  <r>
    <x v="18"/>
    <x v="29"/>
    <x v="2"/>
    <x v="0"/>
  </r>
  <r>
    <x v="19"/>
    <x v="29"/>
    <x v="2"/>
    <x v="0"/>
  </r>
  <r>
    <x v="20"/>
    <x v="29"/>
    <x v="2"/>
    <x v="0"/>
  </r>
  <r>
    <x v="21"/>
    <x v="29"/>
    <x v="2"/>
    <x v="0"/>
  </r>
  <r>
    <x v="22"/>
    <x v="29"/>
    <x v="2"/>
    <x v="0"/>
  </r>
  <r>
    <x v="23"/>
    <x v="29"/>
    <x v="2"/>
    <x v="0"/>
  </r>
  <r>
    <x v="24"/>
    <x v="29"/>
    <x v="2"/>
    <x v="0"/>
  </r>
  <r>
    <x v="25"/>
    <x v="29"/>
    <x v="2"/>
    <x v="0"/>
  </r>
  <r>
    <x v="26"/>
    <x v="29"/>
    <x v="2"/>
    <x v="0"/>
  </r>
  <r>
    <x v="27"/>
    <x v="29"/>
    <x v="2"/>
    <x v="0"/>
  </r>
  <r>
    <x v="28"/>
    <x v="29"/>
    <x v="2"/>
    <x v="0"/>
  </r>
  <r>
    <x v="29"/>
    <x v="29"/>
    <x v="2"/>
    <x v="0"/>
  </r>
  <r>
    <x v="30"/>
    <x v="29"/>
    <x v="2"/>
    <x v="0"/>
  </r>
  <r>
    <x v="31"/>
    <x v="29"/>
    <x v="2"/>
    <x v="0"/>
  </r>
  <r>
    <x v="32"/>
    <x v="29"/>
    <x v="2"/>
    <x v="0"/>
  </r>
  <r>
    <x v="33"/>
    <x v="29"/>
    <x v="2"/>
    <x v="0"/>
  </r>
  <r>
    <x v="34"/>
    <x v="29"/>
    <x v="2"/>
    <x v="0"/>
  </r>
  <r>
    <x v="35"/>
    <x v="29"/>
    <x v="2"/>
    <x v="0"/>
  </r>
  <r>
    <x v="36"/>
    <x v="29"/>
    <x v="2"/>
    <x v="0"/>
  </r>
  <r>
    <x v="0"/>
    <x v="29"/>
    <x v="3"/>
    <x v="0"/>
  </r>
  <r>
    <x v="1"/>
    <x v="29"/>
    <x v="3"/>
    <x v="0"/>
  </r>
  <r>
    <x v="2"/>
    <x v="29"/>
    <x v="3"/>
    <x v="0"/>
  </r>
  <r>
    <x v="3"/>
    <x v="29"/>
    <x v="3"/>
    <x v="0"/>
  </r>
  <r>
    <x v="4"/>
    <x v="29"/>
    <x v="3"/>
    <x v="0"/>
  </r>
  <r>
    <x v="5"/>
    <x v="29"/>
    <x v="3"/>
    <x v="0"/>
  </r>
  <r>
    <x v="6"/>
    <x v="29"/>
    <x v="3"/>
    <x v="0"/>
  </r>
  <r>
    <x v="7"/>
    <x v="29"/>
    <x v="3"/>
    <x v="0"/>
  </r>
  <r>
    <x v="8"/>
    <x v="29"/>
    <x v="3"/>
    <x v="0"/>
  </r>
  <r>
    <x v="9"/>
    <x v="29"/>
    <x v="3"/>
    <x v="0"/>
  </r>
  <r>
    <x v="10"/>
    <x v="29"/>
    <x v="3"/>
    <x v="0"/>
  </r>
  <r>
    <x v="11"/>
    <x v="29"/>
    <x v="3"/>
    <x v="0"/>
  </r>
  <r>
    <x v="12"/>
    <x v="29"/>
    <x v="3"/>
    <x v="0"/>
  </r>
  <r>
    <x v="13"/>
    <x v="29"/>
    <x v="3"/>
    <x v="0"/>
  </r>
  <r>
    <x v="14"/>
    <x v="29"/>
    <x v="3"/>
    <x v="0"/>
  </r>
  <r>
    <x v="15"/>
    <x v="29"/>
    <x v="3"/>
    <x v="0"/>
  </r>
  <r>
    <x v="16"/>
    <x v="29"/>
    <x v="3"/>
    <x v="0"/>
  </r>
  <r>
    <x v="17"/>
    <x v="29"/>
    <x v="3"/>
    <x v="0"/>
  </r>
  <r>
    <x v="18"/>
    <x v="29"/>
    <x v="3"/>
    <x v="0"/>
  </r>
  <r>
    <x v="19"/>
    <x v="29"/>
    <x v="3"/>
    <x v="0"/>
  </r>
  <r>
    <x v="20"/>
    <x v="29"/>
    <x v="3"/>
    <x v="0"/>
  </r>
  <r>
    <x v="21"/>
    <x v="29"/>
    <x v="3"/>
    <x v="0"/>
  </r>
  <r>
    <x v="22"/>
    <x v="29"/>
    <x v="3"/>
    <x v="0"/>
  </r>
  <r>
    <x v="23"/>
    <x v="29"/>
    <x v="3"/>
    <x v="0"/>
  </r>
  <r>
    <x v="24"/>
    <x v="29"/>
    <x v="3"/>
    <x v="0"/>
  </r>
  <r>
    <x v="25"/>
    <x v="29"/>
    <x v="3"/>
    <x v="0"/>
  </r>
  <r>
    <x v="26"/>
    <x v="29"/>
    <x v="3"/>
    <x v="0"/>
  </r>
  <r>
    <x v="27"/>
    <x v="29"/>
    <x v="3"/>
    <x v="0"/>
  </r>
  <r>
    <x v="28"/>
    <x v="29"/>
    <x v="3"/>
    <x v="0"/>
  </r>
  <r>
    <x v="29"/>
    <x v="29"/>
    <x v="3"/>
    <x v="0"/>
  </r>
  <r>
    <x v="30"/>
    <x v="29"/>
    <x v="3"/>
    <x v="0"/>
  </r>
  <r>
    <x v="31"/>
    <x v="29"/>
    <x v="3"/>
    <x v="0"/>
  </r>
  <r>
    <x v="32"/>
    <x v="29"/>
    <x v="3"/>
    <x v="0"/>
  </r>
  <r>
    <x v="33"/>
    <x v="29"/>
    <x v="3"/>
    <x v="0"/>
  </r>
  <r>
    <x v="34"/>
    <x v="29"/>
    <x v="3"/>
    <x v="0"/>
  </r>
  <r>
    <x v="35"/>
    <x v="29"/>
    <x v="3"/>
    <x v="0"/>
  </r>
  <r>
    <x v="36"/>
    <x v="29"/>
    <x v="3"/>
    <x v="0"/>
  </r>
  <r>
    <x v="0"/>
    <x v="29"/>
    <x v="4"/>
    <x v="0"/>
  </r>
  <r>
    <x v="1"/>
    <x v="29"/>
    <x v="4"/>
    <x v="0"/>
  </r>
  <r>
    <x v="2"/>
    <x v="29"/>
    <x v="4"/>
    <x v="0"/>
  </r>
  <r>
    <x v="3"/>
    <x v="29"/>
    <x v="4"/>
    <x v="0"/>
  </r>
  <r>
    <x v="4"/>
    <x v="29"/>
    <x v="4"/>
    <x v="0"/>
  </r>
  <r>
    <x v="5"/>
    <x v="29"/>
    <x v="4"/>
    <x v="0"/>
  </r>
  <r>
    <x v="6"/>
    <x v="29"/>
    <x v="4"/>
    <x v="0"/>
  </r>
  <r>
    <x v="7"/>
    <x v="29"/>
    <x v="4"/>
    <x v="0"/>
  </r>
  <r>
    <x v="8"/>
    <x v="29"/>
    <x v="4"/>
    <x v="0"/>
  </r>
  <r>
    <x v="9"/>
    <x v="29"/>
    <x v="4"/>
    <x v="0"/>
  </r>
  <r>
    <x v="10"/>
    <x v="29"/>
    <x v="4"/>
    <x v="0"/>
  </r>
  <r>
    <x v="11"/>
    <x v="29"/>
    <x v="4"/>
    <x v="0"/>
  </r>
  <r>
    <x v="12"/>
    <x v="29"/>
    <x v="4"/>
    <x v="0"/>
  </r>
  <r>
    <x v="13"/>
    <x v="29"/>
    <x v="4"/>
    <x v="0"/>
  </r>
  <r>
    <x v="14"/>
    <x v="29"/>
    <x v="4"/>
    <x v="0"/>
  </r>
  <r>
    <x v="15"/>
    <x v="29"/>
    <x v="4"/>
    <x v="0"/>
  </r>
  <r>
    <x v="16"/>
    <x v="29"/>
    <x v="4"/>
    <x v="0"/>
  </r>
  <r>
    <x v="17"/>
    <x v="29"/>
    <x v="4"/>
    <x v="0"/>
  </r>
  <r>
    <x v="18"/>
    <x v="29"/>
    <x v="4"/>
    <x v="0"/>
  </r>
  <r>
    <x v="19"/>
    <x v="29"/>
    <x v="4"/>
    <x v="0"/>
  </r>
  <r>
    <x v="20"/>
    <x v="29"/>
    <x v="4"/>
    <x v="0"/>
  </r>
  <r>
    <x v="21"/>
    <x v="29"/>
    <x v="4"/>
    <x v="0"/>
  </r>
  <r>
    <x v="22"/>
    <x v="29"/>
    <x v="4"/>
    <x v="0"/>
  </r>
  <r>
    <x v="23"/>
    <x v="29"/>
    <x v="4"/>
    <x v="0"/>
  </r>
  <r>
    <x v="24"/>
    <x v="29"/>
    <x v="4"/>
    <x v="0"/>
  </r>
  <r>
    <x v="25"/>
    <x v="29"/>
    <x v="4"/>
    <x v="0"/>
  </r>
  <r>
    <x v="26"/>
    <x v="29"/>
    <x v="4"/>
    <x v="0"/>
  </r>
  <r>
    <x v="27"/>
    <x v="29"/>
    <x v="4"/>
    <x v="0"/>
  </r>
  <r>
    <x v="28"/>
    <x v="29"/>
    <x v="4"/>
    <x v="0"/>
  </r>
  <r>
    <x v="29"/>
    <x v="29"/>
    <x v="4"/>
    <x v="0"/>
  </r>
  <r>
    <x v="30"/>
    <x v="29"/>
    <x v="4"/>
    <x v="0"/>
  </r>
  <r>
    <x v="31"/>
    <x v="29"/>
    <x v="4"/>
    <x v="0"/>
  </r>
  <r>
    <x v="32"/>
    <x v="29"/>
    <x v="4"/>
    <x v="0"/>
  </r>
  <r>
    <x v="33"/>
    <x v="29"/>
    <x v="4"/>
    <x v="0"/>
  </r>
  <r>
    <x v="34"/>
    <x v="29"/>
    <x v="4"/>
    <x v="0"/>
  </r>
  <r>
    <x v="35"/>
    <x v="29"/>
    <x v="4"/>
    <x v="0"/>
  </r>
  <r>
    <x v="36"/>
    <x v="29"/>
    <x v="4"/>
    <x v="0"/>
  </r>
  <r>
    <x v="0"/>
    <x v="30"/>
    <x v="2"/>
    <x v="0"/>
  </r>
  <r>
    <x v="1"/>
    <x v="30"/>
    <x v="2"/>
    <x v="0"/>
  </r>
  <r>
    <x v="2"/>
    <x v="30"/>
    <x v="2"/>
    <x v="0"/>
  </r>
  <r>
    <x v="3"/>
    <x v="30"/>
    <x v="2"/>
    <x v="0"/>
  </r>
  <r>
    <x v="4"/>
    <x v="30"/>
    <x v="2"/>
    <x v="0"/>
  </r>
  <r>
    <x v="5"/>
    <x v="30"/>
    <x v="2"/>
    <x v="0"/>
  </r>
  <r>
    <x v="6"/>
    <x v="30"/>
    <x v="2"/>
    <x v="0"/>
  </r>
  <r>
    <x v="7"/>
    <x v="30"/>
    <x v="2"/>
    <x v="0"/>
  </r>
  <r>
    <x v="8"/>
    <x v="30"/>
    <x v="2"/>
    <x v="0"/>
  </r>
  <r>
    <x v="9"/>
    <x v="30"/>
    <x v="2"/>
    <x v="0"/>
  </r>
  <r>
    <x v="10"/>
    <x v="30"/>
    <x v="2"/>
    <x v="0"/>
  </r>
  <r>
    <x v="11"/>
    <x v="30"/>
    <x v="2"/>
    <x v="0"/>
  </r>
  <r>
    <x v="12"/>
    <x v="30"/>
    <x v="2"/>
    <x v="0"/>
  </r>
  <r>
    <x v="13"/>
    <x v="30"/>
    <x v="2"/>
    <x v="0"/>
  </r>
  <r>
    <x v="14"/>
    <x v="30"/>
    <x v="2"/>
    <x v="0"/>
  </r>
  <r>
    <x v="15"/>
    <x v="30"/>
    <x v="2"/>
    <x v="0"/>
  </r>
  <r>
    <x v="16"/>
    <x v="30"/>
    <x v="2"/>
    <x v="0"/>
  </r>
  <r>
    <x v="17"/>
    <x v="30"/>
    <x v="2"/>
    <x v="0"/>
  </r>
  <r>
    <x v="18"/>
    <x v="30"/>
    <x v="2"/>
    <x v="0"/>
  </r>
  <r>
    <x v="19"/>
    <x v="30"/>
    <x v="2"/>
    <x v="0"/>
  </r>
  <r>
    <x v="20"/>
    <x v="30"/>
    <x v="2"/>
    <x v="0"/>
  </r>
  <r>
    <x v="21"/>
    <x v="30"/>
    <x v="2"/>
    <x v="0"/>
  </r>
  <r>
    <x v="22"/>
    <x v="30"/>
    <x v="2"/>
    <x v="0"/>
  </r>
  <r>
    <x v="23"/>
    <x v="30"/>
    <x v="2"/>
    <x v="0"/>
  </r>
  <r>
    <x v="24"/>
    <x v="30"/>
    <x v="2"/>
    <x v="0"/>
  </r>
  <r>
    <x v="25"/>
    <x v="30"/>
    <x v="2"/>
    <x v="0"/>
  </r>
  <r>
    <x v="26"/>
    <x v="30"/>
    <x v="2"/>
    <x v="0"/>
  </r>
  <r>
    <x v="27"/>
    <x v="30"/>
    <x v="2"/>
    <x v="0"/>
  </r>
  <r>
    <x v="28"/>
    <x v="30"/>
    <x v="2"/>
    <x v="0"/>
  </r>
  <r>
    <x v="29"/>
    <x v="30"/>
    <x v="2"/>
    <x v="0"/>
  </r>
  <r>
    <x v="30"/>
    <x v="30"/>
    <x v="2"/>
    <x v="0"/>
  </r>
  <r>
    <x v="31"/>
    <x v="30"/>
    <x v="2"/>
    <x v="0"/>
  </r>
  <r>
    <x v="32"/>
    <x v="30"/>
    <x v="2"/>
    <x v="0"/>
  </r>
  <r>
    <x v="33"/>
    <x v="30"/>
    <x v="2"/>
    <x v="0"/>
  </r>
  <r>
    <x v="34"/>
    <x v="30"/>
    <x v="2"/>
    <x v="0"/>
  </r>
  <r>
    <x v="35"/>
    <x v="30"/>
    <x v="2"/>
    <x v="0"/>
  </r>
  <r>
    <x v="36"/>
    <x v="30"/>
    <x v="2"/>
    <x v="0"/>
  </r>
  <r>
    <x v="0"/>
    <x v="30"/>
    <x v="3"/>
    <x v="0"/>
  </r>
  <r>
    <x v="1"/>
    <x v="30"/>
    <x v="3"/>
    <x v="0"/>
  </r>
  <r>
    <x v="2"/>
    <x v="30"/>
    <x v="3"/>
    <x v="0"/>
  </r>
  <r>
    <x v="3"/>
    <x v="30"/>
    <x v="3"/>
    <x v="0"/>
  </r>
  <r>
    <x v="4"/>
    <x v="30"/>
    <x v="3"/>
    <x v="0"/>
  </r>
  <r>
    <x v="5"/>
    <x v="30"/>
    <x v="3"/>
    <x v="0"/>
  </r>
  <r>
    <x v="6"/>
    <x v="30"/>
    <x v="3"/>
    <x v="0"/>
  </r>
  <r>
    <x v="7"/>
    <x v="30"/>
    <x v="3"/>
    <x v="0"/>
  </r>
  <r>
    <x v="8"/>
    <x v="30"/>
    <x v="3"/>
    <x v="0"/>
  </r>
  <r>
    <x v="9"/>
    <x v="30"/>
    <x v="3"/>
    <x v="0"/>
  </r>
  <r>
    <x v="10"/>
    <x v="30"/>
    <x v="3"/>
    <x v="0"/>
  </r>
  <r>
    <x v="11"/>
    <x v="30"/>
    <x v="3"/>
    <x v="0"/>
  </r>
  <r>
    <x v="12"/>
    <x v="30"/>
    <x v="3"/>
    <x v="0"/>
  </r>
  <r>
    <x v="13"/>
    <x v="30"/>
    <x v="3"/>
    <x v="0"/>
  </r>
  <r>
    <x v="14"/>
    <x v="30"/>
    <x v="3"/>
    <x v="0"/>
  </r>
  <r>
    <x v="15"/>
    <x v="30"/>
    <x v="3"/>
    <x v="0"/>
  </r>
  <r>
    <x v="16"/>
    <x v="30"/>
    <x v="3"/>
    <x v="0"/>
  </r>
  <r>
    <x v="17"/>
    <x v="30"/>
    <x v="3"/>
    <x v="0"/>
  </r>
  <r>
    <x v="18"/>
    <x v="30"/>
    <x v="3"/>
    <x v="0"/>
  </r>
  <r>
    <x v="19"/>
    <x v="30"/>
    <x v="3"/>
    <x v="0"/>
  </r>
  <r>
    <x v="20"/>
    <x v="30"/>
    <x v="3"/>
    <x v="0"/>
  </r>
  <r>
    <x v="21"/>
    <x v="30"/>
    <x v="3"/>
    <x v="0"/>
  </r>
  <r>
    <x v="22"/>
    <x v="30"/>
    <x v="3"/>
    <x v="0"/>
  </r>
  <r>
    <x v="23"/>
    <x v="30"/>
    <x v="3"/>
    <x v="0"/>
  </r>
  <r>
    <x v="24"/>
    <x v="30"/>
    <x v="3"/>
    <x v="0"/>
  </r>
  <r>
    <x v="25"/>
    <x v="30"/>
    <x v="3"/>
    <x v="0"/>
  </r>
  <r>
    <x v="26"/>
    <x v="30"/>
    <x v="3"/>
    <x v="0"/>
  </r>
  <r>
    <x v="27"/>
    <x v="30"/>
    <x v="3"/>
    <x v="0"/>
  </r>
  <r>
    <x v="28"/>
    <x v="30"/>
    <x v="3"/>
    <x v="0"/>
  </r>
  <r>
    <x v="29"/>
    <x v="30"/>
    <x v="3"/>
    <x v="0"/>
  </r>
  <r>
    <x v="30"/>
    <x v="30"/>
    <x v="3"/>
    <x v="0"/>
  </r>
  <r>
    <x v="31"/>
    <x v="30"/>
    <x v="3"/>
    <x v="0"/>
  </r>
  <r>
    <x v="32"/>
    <x v="30"/>
    <x v="3"/>
    <x v="0"/>
  </r>
  <r>
    <x v="33"/>
    <x v="30"/>
    <x v="3"/>
    <x v="0"/>
  </r>
  <r>
    <x v="34"/>
    <x v="30"/>
    <x v="3"/>
    <x v="0"/>
  </r>
  <r>
    <x v="35"/>
    <x v="30"/>
    <x v="3"/>
    <x v="0"/>
  </r>
  <r>
    <x v="36"/>
    <x v="30"/>
    <x v="3"/>
    <x v="0"/>
  </r>
  <r>
    <x v="0"/>
    <x v="30"/>
    <x v="4"/>
    <x v="0"/>
  </r>
  <r>
    <x v="1"/>
    <x v="30"/>
    <x v="4"/>
    <x v="0"/>
  </r>
  <r>
    <x v="2"/>
    <x v="30"/>
    <x v="4"/>
    <x v="0"/>
  </r>
  <r>
    <x v="3"/>
    <x v="30"/>
    <x v="4"/>
    <x v="0"/>
  </r>
  <r>
    <x v="4"/>
    <x v="30"/>
    <x v="4"/>
    <x v="0"/>
  </r>
  <r>
    <x v="5"/>
    <x v="30"/>
    <x v="4"/>
    <x v="0"/>
  </r>
  <r>
    <x v="6"/>
    <x v="30"/>
    <x v="4"/>
    <x v="0"/>
  </r>
  <r>
    <x v="7"/>
    <x v="30"/>
    <x v="4"/>
    <x v="0"/>
  </r>
  <r>
    <x v="8"/>
    <x v="30"/>
    <x v="4"/>
    <x v="0"/>
  </r>
  <r>
    <x v="9"/>
    <x v="30"/>
    <x v="4"/>
    <x v="0"/>
  </r>
  <r>
    <x v="10"/>
    <x v="30"/>
    <x v="4"/>
    <x v="0"/>
  </r>
  <r>
    <x v="11"/>
    <x v="30"/>
    <x v="4"/>
    <x v="0"/>
  </r>
  <r>
    <x v="12"/>
    <x v="30"/>
    <x v="4"/>
    <x v="0"/>
  </r>
  <r>
    <x v="13"/>
    <x v="30"/>
    <x v="4"/>
    <x v="0"/>
  </r>
  <r>
    <x v="14"/>
    <x v="30"/>
    <x v="4"/>
    <x v="0"/>
  </r>
  <r>
    <x v="15"/>
    <x v="30"/>
    <x v="4"/>
    <x v="0"/>
  </r>
  <r>
    <x v="16"/>
    <x v="30"/>
    <x v="4"/>
    <x v="0"/>
  </r>
  <r>
    <x v="17"/>
    <x v="30"/>
    <x v="4"/>
    <x v="0"/>
  </r>
  <r>
    <x v="18"/>
    <x v="30"/>
    <x v="4"/>
    <x v="0"/>
  </r>
  <r>
    <x v="19"/>
    <x v="30"/>
    <x v="4"/>
    <x v="0"/>
  </r>
  <r>
    <x v="20"/>
    <x v="30"/>
    <x v="4"/>
    <x v="0"/>
  </r>
  <r>
    <x v="21"/>
    <x v="30"/>
    <x v="4"/>
    <x v="0"/>
  </r>
  <r>
    <x v="22"/>
    <x v="30"/>
    <x v="4"/>
    <x v="0"/>
  </r>
  <r>
    <x v="23"/>
    <x v="30"/>
    <x v="4"/>
    <x v="0"/>
  </r>
  <r>
    <x v="24"/>
    <x v="30"/>
    <x v="4"/>
    <x v="0"/>
  </r>
  <r>
    <x v="25"/>
    <x v="30"/>
    <x v="4"/>
    <x v="0"/>
  </r>
  <r>
    <x v="26"/>
    <x v="30"/>
    <x v="4"/>
    <x v="0"/>
  </r>
  <r>
    <x v="27"/>
    <x v="30"/>
    <x v="4"/>
    <x v="0"/>
  </r>
  <r>
    <x v="28"/>
    <x v="30"/>
    <x v="4"/>
    <x v="0"/>
  </r>
  <r>
    <x v="29"/>
    <x v="30"/>
    <x v="4"/>
    <x v="0"/>
  </r>
  <r>
    <x v="30"/>
    <x v="30"/>
    <x v="4"/>
    <x v="0"/>
  </r>
  <r>
    <x v="31"/>
    <x v="30"/>
    <x v="4"/>
    <x v="0"/>
  </r>
  <r>
    <x v="32"/>
    <x v="30"/>
    <x v="4"/>
    <x v="0"/>
  </r>
  <r>
    <x v="33"/>
    <x v="30"/>
    <x v="4"/>
    <x v="0"/>
  </r>
  <r>
    <x v="34"/>
    <x v="30"/>
    <x v="4"/>
    <x v="0"/>
  </r>
  <r>
    <x v="35"/>
    <x v="30"/>
    <x v="4"/>
    <x v="0"/>
  </r>
  <r>
    <x v="36"/>
    <x v="30"/>
    <x v="4"/>
    <x v="0"/>
  </r>
  <r>
    <x v="0"/>
    <x v="31"/>
    <x v="2"/>
    <x v="0"/>
  </r>
  <r>
    <x v="1"/>
    <x v="31"/>
    <x v="2"/>
    <x v="0"/>
  </r>
  <r>
    <x v="2"/>
    <x v="31"/>
    <x v="2"/>
    <x v="0"/>
  </r>
  <r>
    <x v="3"/>
    <x v="31"/>
    <x v="2"/>
    <x v="0"/>
  </r>
  <r>
    <x v="4"/>
    <x v="31"/>
    <x v="2"/>
    <x v="0"/>
  </r>
  <r>
    <x v="5"/>
    <x v="31"/>
    <x v="2"/>
    <x v="0"/>
  </r>
  <r>
    <x v="6"/>
    <x v="31"/>
    <x v="2"/>
    <x v="0"/>
  </r>
  <r>
    <x v="7"/>
    <x v="31"/>
    <x v="2"/>
    <x v="0"/>
  </r>
  <r>
    <x v="8"/>
    <x v="31"/>
    <x v="2"/>
    <x v="0"/>
  </r>
  <r>
    <x v="9"/>
    <x v="31"/>
    <x v="2"/>
    <x v="0"/>
  </r>
  <r>
    <x v="10"/>
    <x v="31"/>
    <x v="2"/>
    <x v="0"/>
  </r>
  <r>
    <x v="11"/>
    <x v="31"/>
    <x v="2"/>
    <x v="0"/>
  </r>
  <r>
    <x v="12"/>
    <x v="31"/>
    <x v="2"/>
    <x v="0"/>
  </r>
  <r>
    <x v="13"/>
    <x v="31"/>
    <x v="2"/>
    <x v="0"/>
  </r>
  <r>
    <x v="14"/>
    <x v="31"/>
    <x v="2"/>
    <x v="0"/>
  </r>
  <r>
    <x v="15"/>
    <x v="31"/>
    <x v="2"/>
    <x v="0"/>
  </r>
  <r>
    <x v="16"/>
    <x v="31"/>
    <x v="2"/>
    <x v="0"/>
  </r>
  <r>
    <x v="17"/>
    <x v="31"/>
    <x v="2"/>
    <x v="0"/>
  </r>
  <r>
    <x v="18"/>
    <x v="31"/>
    <x v="2"/>
    <x v="0"/>
  </r>
  <r>
    <x v="19"/>
    <x v="31"/>
    <x v="2"/>
    <x v="0"/>
  </r>
  <r>
    <x v="20"/>
    <x v="31"/>
    <x v="2"/>
    <x v="0"/>
  </r>
  <r>
    <x v="21"/>
    <x v="31"/>
    <x v="2"/>
    <x v="0"/>
  </r>
  <r>
    <x v="22"/>
    <x v="31"/>
    <x v="2"/>
    <x v="0"/>
  </r>
  <r>
    <x v="23"/>
    <x v="31"/>
    <x v="2"/>
    <x v="0"/>
  </r>
  <r>
    <x v="24"/>
    <x v="31"/>
    <x v="2"/>
    <x v="0"/>
  </r>
  <r>
    <x v="25"/>
    <x v="31"/>
    <x v="2"/>
    <x v="0"/>
  </r>
  <r>
    <x v="26"/>
    <x v="31"/>
    <x v="2"/>
    <x v="0"/>
  </r>
  <r>
    <x v="27"/>
    <x v="31"/>
    <x v="2"/>
    <x v="0"/>
  </r>
  <r>
    <x v="28"/>
    <x v="31"/>
    <x v="2"/>
    <x v="0"/>
  </r>
  <r>
    <x v="29"/>
    <x v="31"/>
    <x v="2"/>
    <x v="0"/>
  </r>
  <r>
    <x v="30"/>
    <x v="31"/>
    <x v="2"/>
    <x v="0"/>
  </r>
  <r>
    <x v="31"/>
    <x v="31"/>
    <x v="2"/>
    <x v="0"/>
  </r>
  <r>
    <x v="32"/>
    <x v="31"/>
    <x v="2"/>
    <x v="0"/>
  </r>
  <r>
    <x v="33"/>
    <x v="31"/>
    <x v="2"/>
    <x v="0"/>
  </r>
  <r>
    <x v="34"/>
    <x v="31"/>
    <x v="2"/>
    <x v="0"/>
  </r>
  <r>
    <x v="35"/>
    <x v="31"/>
    <x v="2"/>
    <x v="0"/>
  </r>
  <r>
    <x v="36"/>
    <x v="31"/>
    <x v="2"/>
    <x v="0"/>
  </r>
  <r>
    <x v="0"/>
    <x v="31"/>
    <x v="3"/>
    <x v="0"/>
  </r>
  <r>
    <x v="1"/>
    <x v="31"/>
    <x v="3"/>
    <x v="0"/>
  </r>
  <r>
    <x v="2"/>
    <x v="31"/>
    <x v="3"/>
    <x v="0"/>
  </r>
  <r>
    <x v="3"/>
    <x v="31"/>
    <x v="3"/>
    <x v="0"/>
  </r>
  <r>
    <x v="4"/>
    <x v="31"/>
    <x v="3"/>
    <x v="0"/>
  </r>
  <r>
    <x v="5"/>
    <x v="31"/>
    <x v="3"/>
    <x v="0"/>
  </r>
  <r>
    <x v="6"/>
    <x v="31"/>
    <x v="3"/>
    <x v="0"/>
  </r>
  <r>
    <x v="7"/>
    <x v="31"/>
    <x v="3"/>
    <x v="0"/>
  </r>
  <r>
    <x v="8"/>
    <x v="31"/>
    <x v="3"/>
    <x v="0"/>
  </r>
  <r>
    <x v="9"/>
    <x v="31"/>
    <x v="3"/>
    <x v="0"/>
  </r>
  <r>
    <x v="10"/>
    <x v="31"/>
    <x v="3"/>
    <x v="0"/>
  </r>
  <r>
    <x v="11"/>
    <x v="31"/>
    <x v="3"/>
    <x v="0"/>
  </r>
  <r>
    <x v="12"/>
    <x v="31"/>
    <x v="3"/>
    <x v="0"/>
  </r>
  <r>
    <x v="13"/>
    <x v="31"/>
    <x v="3"/>
    <x v="0"/>
  </r>
  <r>
    <x v="14"/>
    <x v="31"/>
    <x v="3"/>
    <x v="0"/>
  </r>
  <r>
    <x v="15"/>
    <x v="31"/>
    <x v="3"/>
    <x v="0"/>
  </r>
  <r>
    <x v="16"/>
    <x v="31"/>
    <x v="3"/>
    <x v="0"/>
  </r>
  <r>
    <x v="17"/>
    <x v="31"/>
    <x v="3"/>
    <x v="0"/>
  </r>
  <r>
    <x v="18"/>
    <x v="31"/>
    <x v="3"/>
    <x v="0"/>
  </r>
  <r>
    <x v="19"/>
    <x v="31"/>
    <x v="3"/>
    <x v="0"/>
  </r>
  <r>
    <x v="20"/>
    <x v="31"/>
    <x v="3"/>
    <x v="0"/>
  </r>
  <r>
    <x v="21"/>
    <x v="31"/>
    <x v="3"/>
    <x v="0"/>
  </r>
  <r>
    <x v="22"/>
    <x v="31"/>
    <x v="3"/>
    <x v="0"/>
  </r>
  <r>
    <x v="23"/>
    <x v="31"/>
    <x v="3"/>
    <x v="0"/>
  </r>
  <r>
    <x v="24"/>
    <x v="31"/>
    <x v="3"/>
    <x v="0"/>
  </r>
  <r>
    <x v="25"/>
    <x v="31"/>
    <x v="3"/>
    <x v="0"/>
  </r>
  <r>
    <x v="26"/>
    <x v="31"/>
    <x v="3"/>
    <x v="0"/>
  </r>
  <r>
    <x v="27"/>
    <x v="31"/>
    <x v="3"/>
    <x v="0"/>
  </r>
  <r>
    <x v="28"/>
    <x v="31"/>
    <x v="3"/>
    <x v="0"/>
  </r>
  <r>
    <x v="29"/>
    <x v="31"/>
    <x v="3"/>
    <x v="0"/>
  </r>
  <r>
    <x v="30"/>
    <x v="31"/>
    <x v="3"/>
    <x v="0"/>
  </r>
  <r>
    <x v="31"/>
    <x v="31"/>
    <x v="3"/>
    <x v="0"/>
  </r>
  <r>
    <x v="32"/>
    <x v="31"/>
    <x v="3"/>
    <x v="0"/>
  </r>
  <r>
    <x v="33"/>
    <x v="31"/>
    <x v="3"/>
    <x v="0"/>
  </r>
  <r>
    <x v="34"/>
    <x v="31"/>
    <x v="3"/>
    <x v="0"/>
  </r>
  <r>
    <x v="35"/>
    <x v="31"/>
    <x v="3"/>
    <x v="0"/>
  </r>
  <r>
    <x v="36"/>
    <x v="31"/>
    <x v="3"/>
    <x v="0"/>
  </r>
  <r>
    <x v="0"/>
    <x v="31"/>
    <x v="4"/>
    <x v="0"/>
  </r>
  <r>
    <x v="1"/>
    <x v="31"/>
    <x v="4"/>
    <x v="0"/>
  </r>
  <r>
    <x v="2"/>
    <x v="31"/>
    <x v="4"/>
    <x v="0"/>
  </r>
  <r>
    <x v="3"/>
    <x v="31"/>
    <x v="4"/>
    <x v="0"/>
  </r>
  <r>
    <x v="4"/>
    <x v="31"/>
    <x v="4"/>
    <x v="0"/>
  </r>
  <r>
    <x v="5"/>
    <x v="31"/>
    <x v="4"/>
    <x v="0"/>
  </r>
  <r>
    <x v="6"/>
    <x v="31"/>
    <x v="4"/>
    <x v="0"/>
  </r>
  <r>
    <x v="7"/>
    <x v="31"/>
    <x v="4"/>
    <x v="0"/>
  </r>
  <r>
    <x v="8"/>
    <x v="31"/>
    <x v="4"/>
    <x v="0"/>
  </r>
  <r>
    <x v="9"/>
    <x v="31"/>
    <x v="4"/>
    <x v="0"/>
  </r>
  <r>
    <x v="10"/>
    <x v="31"/>
    <x v="4"/>
    <x v="0"/>
  </r>
  <r>
    <x v="11"/>
    <x v="31"/>
    <x v="4"/>
    <x v="0"/>
  </r>
  <r>
    <x v="12"/>
    <x v="31"/>
    <x v="4"/>
    <x v="0"/>
  </r>
  <r>
    <x v="13"/>
    <x v="31"/>
    <x v="4"/>
    <x v="0"/>
  </r>
  <r>
    <x v="14"/>
    <x v="31"/>
    <x v="4"/>
    <x v="0"/>
  </r>
  <r>
    <x v="15"/>
    <x v="31"/>
    <x v="4"/>
    <x v="0"/>
  </r>
  <r>
    <x v="16"/>
    <x v="31"/>
    <x v="4"/>
    <x v="0"/>
  </r>
  <r>
    <x v="17"/>
    <x v="31"/>
    <x v="4"/>
    <x v="0"/>
  </r>
  <r>
    <x v="18"/>
    <x v="31"/>
    <x v="4"/>
    <x v="0"/>
  </r>
  <r>
    <x v="19"/>
    <x v="31"/>
    <x v="4"/>
    <x v="0"/>
  </r>
  <r>
    <x v="20"/>
    <x v="31"/>
    <x v="4"/>
    <x v="0"/>
  </r>
  <r>
    <x v="21"/>
    <x v="31"/>
    <x v="4"/>
    <x v="0"/>
  </r>
  <r>
    <x v="22"/>
    <x v="31"/>
    <x v="4"/>
    <x v="0"/>
  </r>
  <r>
    <x v="23"/>
    <x v="31"/>
    <x v="4"/>
    <x v="0"/>
  </r>
  <r>
    <x v="24"/>
    <x v="31"/>
    <x v="4"/>
    <x v="0"/>
  </r>
  <r>
    <x v="25"/>
    <x v="31"/>
    <x v="4"/>
    <x v="0"/>
  </r>
  <r>
    <x v="26"/>
    <x v="31"/>
    <x v="4"/>
    <x v="0"/>
  </r>
  <r>
    <x v="27"/>
    <x v="31"/>
    <x v="4"/>
    <x v="0"/>
  </r>
  <r>
    <x v="28"/>
    <x v="31"/>
    <x v="4"/>
    <x v="0"/>
  </r>
  <r>
    <x v="29"/>
    <x v="31"/>
    <x v="4"/>
    <x v="0"/>
  </r>
  <r>
    <x v="30"/>
    <x v="31"/>
    <x v="4"/>
    <x v="0"/>
  </r>
  <r>
    <x v="31"/>
    <x v="31"/>
    <x v="4"/>
    <x v="0"/>
  </r>
  <r>
    <x v="32"/>
    <x v="31"/>
    <x v="4"/>
    <x v="0"/>
  </r>
  <r>
    <x v="33"/>
    <x v="31"/>
    <x v="4"/>
    <x v="0"/>
  </r>
  <r>
    <x v="34"/>
    <x v="31"/>
    <x v="4"/>
    <x v="0"/>
  </r>
  <r>
    <x v="35"/>
    <x v="31"/>
    <x v="4"/>
    <x v="0"/>
  </r>
  <r>
    <x v="36"/>
    <x v="31"/>
    <x v="4"/>
    <x v="0"/>
  </r>
  <r>
    <x v="0"/>
    <x v="32"/>
    <x v="2"/>
    <x v="0"/>
  </r>
  <r>
    <x v="1"/>
    <x v="32"/>
    <x v="2"/>
    <x v="0"/>
  </r>
  <r>
    <x v="2"/>
    <x v="32"/>
    <x v="2"/>
    <x v="0"/>
  </r>
  <r>
    <x v="3"/>
    <x v="32"/>
    <x v="2"/>
    <x v="0"/>
  </r>
  <r>
    <x v="4"/>
    <x v="32"/>
    <x v="2"/>
    <x v="0"/>
  </r>
  <r>
    <x v="5"/>
    <x v="32"/>
    <x v="2"/>
    <x v="0"/>
  </r>
  <r>
    <x v="6"/>
    <x v="32"/>
    <x v="2"/>
    <x v="0"/>
  </r>
  <r>
    <x v="7"/>
    <x v="32"/>
    <x v="2"/>
    <x v="0"/>
  </r>
  <r>
    <x v="8"/>
    <x v="32"/>
    <x v="2"/>
    <x v="0"/>
  </r>
  <r>
    <x v="9"/>
    <x v="32"/>
    <x v="2"/>
    <x v="0"/>
  </r>
  <r>
    <x v="10"/>
    <x v="32"/>
    <x v="2"/>
    <x v="0"/>
  </r>
  <r>
    <x v="11"/>
    <x v="32"/>
    <x v="2"/>
    <x v="0"/>
  </r>
  <r>
    <x v="12"/>
    <x v="32"/>
    <x v="2"/>
    <x v="0"/>
  </r>
  <r>
    <x v="13"/>
    <x v="32"/>
    <x v="2"/>
    <x v="0"/>
  </r>
  <r>
    <x v="14"/>
    <x v="32"/>
    <x v="2"/>
    <x v="0"/>
  </r>
  <r>
    <x v="15"/>
    <x v="32"/>
    <x v="2"/>
    <x v="0"/>
  </r>
  <r>
    <x v="16"/>
    <x v="32"/>
    <x v="2"/>
    <x v="0"/>
  </r>
  <r>
    <x v="17"/>
    <x v="32"/>
    <x v="2"/>
    <x v="0"/>
  </r>
  <r>
    <x v="18"/>
    <x v="32"/>
    <x v="2"/>
    <x v="0"/>
  </r>
  <r>
    <x v="19"/>
    <x v="32"/>
    <x v="2"/>
    <x v="0"/>
  </r>
  <r>
    <x v="20"/>
    <x v="32"/>
    <x v="2"/>
    <x v="0"/>
  </r>
  <r>
    <x v="21"/>
    <x v="32"/>
    <x v="2"/>
    <x v="0"/>
  </r>
  <r>
    <x v="22"/>
    <x v="32"/>
    <x v="2"/>
    <x v="0"/>
  </r>
  <r>
    <x v="23"/>
    <x v="32"/>
    <x v="2"/>
    <x v="0"/>
  </r>
  <r>
    <x v="24"/>
    <x v="32"/>
    <x v="2"/>
    <x v="0"/>
  </r>
  <r>
    <x v="25"/>
    <x v="32"/>
    <x v="2"/>
    <x v="0"/>
  </r>
  <r>
    <x v="26"/>
    <x v="32"/>
    <x v="2"/>
    <x v="0"/>
  </r>
  <r>
    <x v="27"/>
    <x v="32"/>
    <x v="2"/>
    <x v="0"/>
  </r>
  <r>
    <x v="28"/>
    <x v="32"/>
    <x v="2"/>
    <x v="0"/>
  </r>
  <r>
    <x v="29"/>
    <x v="32"/>
    <x v="2"/>
    <x v="0"/>
  </r>
  <r>
    <x v="30"/>
    <x v="32"/>
    <x v="2"/>
    <x v="0"/>
  </r>
  <r>
    <x v="31"/>
    <x v="32"/>
    <x v="2"/>
    <x v="0"/>
  </r>
  <r>
    <x v="32"/>
    <x v="32"/>
    <x v="2"/>
    <x v="0"/>
  </r>
  <r>
    <x v="33"/>
    <x v="32"/>
    <x v="2"/>
    <x v="0"/>
  </r>
  <r>
    <x v="34"/>
    <x v="32"/>
    <x v="2"/>
    <x v="0"/>
  </r>
  <r>
    <x v="35"/>
    <x v="32"/>
    <x v="2"/>
    <x v="0"/>
  </r>
  <r>
    <x v="36"/>
    <x v="32"/>
    <x v="2"/>
    <x v="0"/>
  </r>
  <r>
    <x v="0"/>
    <x v="32"/>
    <x v="3"/>
    <x v="0"/>
  </r>
  <r>
    <x v="1"/>
    <x v="32"/>
    <x v="3"/>
    <x v="0"/>
  </r>
  <r>
    <x v="2"/>
    <x v="32"/>
    <x v="3"/>
    <x v="0"/>
  </r>
  <r>
    <x v="3"/>
    <x v="32"/>
    <x v="3"/>
    <x v="0"/>
  </r>
  <r>
    <x v="4"/>
    <x v="32"/>
    <x v="3"/>
    <x v="0"/>
  </r>
  <r>
    <x v="5"/>
    <x v="32"/>
    <x v="3"/>
    <x v="0"/>
  </r>
  <r>
    <x v="6"/>
    <x v="32"/>
    <x v="3"/>
    <x v="0"/>
  </r>
  <r>
    <x v="7"/>
    <x v="32"/>
    <x v="3"/>
    <x v="0"/>
  </r>
  <r>
    <x v="8"/>
    <x v="32"/>
    <x v="3"/>
    <x v="0"/>
  </r>
  <r>
    <x v="9"/>
    <x v="32"/>
    <x v="3"/>
    <x v="0"/>
  </r>
  <r>
    <x v="10"/>
    <x v="32"/>
    <x v="3"/>
    <x v="0"/>
  </r>
  <r>
    <x v="11"/>
    <x v="32"/>
    <x v="3"/>
    <x v="0"/>
  </r>
  <r>
    <x v="12"/>
    <x v="32"/>
    <x v="3"/>
    <x v="0"/>
  </r>
  <r>
    <x v="13"/>
    <x v="32"/>
    <x v="3"/>
    <x v="0"/>
  </r>
  <r>
    <x v="14"/>
    <x v="32"/>
    <x v="3"/>
    <x v="0"/>
  </r>
  <r>
    <x v="15"/>
    <x v="32"/>
    <x v="3"/>
    <x v="0"/>
  </r>
  <r>
    <x v="16"/>
    <x v="32"/>
    <x v="3"/>
    <x v="0"/>
  </r>
  <r>
    <x v="17"/>
    <x v="32"/>
    <x v="3"/>
    <x v="0"/>
  </r>
  <r>
    <x v="18"/>
    <x v="32"/>
    <x v="3"/>
    <x v="0"/>
  </r>
  <r>
    <x v="19"/>
    <x v="32"/>
    <x v="3"/>
    <x v="0"/>
  </r>
  <r>
    <x v="20"/>
    <x v="32"/>
    <x v="3"/>
    <x v="0"/>
  </r>
  <r>
    <x v="21"/>
    <x v="32"/>
    <x v="3"/>
    <x v="0"/>
  </r>
  <r>
    <x v="22"/>
    <x v="32"/>
    <x v="3"/>
    <x v="0"/>
  </r>
  <r>
    <x v="23"/>
    <x v="32"/>
    <x v="3"/>
    <x v="0"/>
  </r>
  <r>
    <x v="24"/>
    <x v="32"/>
    <x v="3"/>
    <x v="0"/>
  </r>
  <r>
    <x v="25"/>
    <x v="32"/>
    <x v="3"/>
    <x v="0"/>
  </r>
  <r>
    <x v="26"/>
    <x v="32"/>
    <x v="3"/>
    <x v="0"/>
  </r>
  <r>
    <x v="27"/>
    <x v="32"/>
    <x v="3"/>
    <x v="0"/>
  </r>
  <r>
    <x v="28"/>
    <x v="32"/>
    <x v="3"/>
    <x v="0"/>
  </r>
  <r>
    <x v="29"/>
    <x v="32"/>
    <x v="3"/>
    <x v="0"/>
  </r>
  <r>
    <x v="30"/>
    <x v="32"/>
    <x v="3"/>
    <x v="0"/>
  </r>
  <r>
    <x v="31"/>
    <x v="32"/>
    <x v="3"/>
    <x v="0"/>
  </r>
  <r>
    <x v="32"/>
    <x v="32"/>
    <x v="3"/>
    <x v="0"/>
  </r>
  <r>
    <x v="33"/>
    <x v="32"/>
    <x v="3"/>
    <x v="0"/>
  </r>
  <r>
    <x v="34"/>
    <x v="32"/>
    <x v="3"/>
    <x v="0"/>
  </r>
  <r>
    <x v="35"/>
    <x v="32"/>
    <x v="3"/>
    <x v="0"/>
  </r>
  <r>
    <x v="36"/>
    <x v="32"/>
    <x v="3"/>
    <x v="0"/>
  </r>
  <r>
    <x v="0"/>
    <x v="32"/>
    <x v="4"/>
    <x v="0"/>
  </r>
  <r>
    <x v="1"/>
    <x v="32"/>
    <x v="4"/>
    <x v="0"/>
  </r>
  <r>
    <x v="2"/>
    <x v="32"/>
    <x v="4"/>
    <x v="0"/>
  </r>
  <r>
    <x v="3"/>
    <x v="32"/>
    <x v="4"/>
    <x v="0"/>
  </r>
  <r>
    <x v="4"/>
    <x v="32"/>
    <x v="4"/>
    <x v="0"/>
  </r>
  <r>
    <x v="5"/>
    <x v="32"/>
    <x v="4"/>
    <x v="0"/>
  </r>
  <r>
    <x v="6"/>
    <x v="32"/>
    <x v="4"/>
    <x v="0"/>
  </r>
  <r>
    <x v="7"/>
    <x v="32"/>
    <x v="4"/>
    <x v="0"/>
  </r>
  <r>
    <x v="8"/>
    <x v="32"/>
    <x v="4"/>
    <x v="0"/>
  </r>
  <r>
    <x v="9"/>
    <x v="32"/>
    <x v="4"/>
    <x v="0"/>
  </r>
  <r>
    <x v="10"/>
    <x v="32"/>
    <x v="4"/>
    <x v="0"/>
  </r>
  <r>
    <x v="11"/>
    <x v="32"/>
    <x v="4"/>
    <x v="0"/>
  </r>
  <r>
    <x v="12"/>
    <x v="32"/>
    <x v="4"/>
    <x v="0"/>
  </r>
  <r>
    <x v="13"/>
    <x v="32"/>
    <x v="4"/>
    <x v="0"/>
  </r>
  <r>
    <x v="14"/>
    <x v="32"/>
    <x v="4"/>
    <x v="0"/>
  </r>
  <r>
    <x v="15"/>
    <x v="32"/>
    <x v="4"/>
    <x v="0"/>
  </r>
  <r>
    <x v="16"/>
    <x v="32"/>
    <x v="4"/>
    <x v="0"/>
  </r>
  <r>
    <x v="17"/>
    <x v="32"/>
    <x v="4"/>
    <x v="0"/>
  </r>
  <r>
    <x v="18"/>
    <x v="32"/>
    <x v="4"/>
    <x v="0"/>
  </r>
  <r>
    <x v="19"/>
    <x v="32"/>
    <x v="4"/>
    <x v="0"/>
  </r>
  <r>
    <x v="20"/>
    <x v="32"/>
    <x v="4"/>
    <x v="0"/>
  </r>
  <r>
    <x v="21"/>
    <x v="32"/>
    <x v="4"/>
    <x v="0"/>
  </r>
  <r>
    <x v="22"/>
    <x v="32"/>
    <x v="4"/>
    <x v="0"/>
  </r>
  <r>
    <x v="23"/>
    <x v="32"/>
    <x v="4"/>
    <x v="0"/>
  </r>
  <r>
    <x v="24"/>
    <x v="32"/>
    <x v="4"/>
    <x v="0"/>
  </r>
  <r>
    <x v="25"/>
    <x v="32"/>
    <x v="4"/>
    <x v="0"/>
  </r>
  <r>
    <x v="26"/>
    <x v="32"/>
    <x v="4"/>
    <x v="0"/>
  </r>
  <r>
    <x v="27"/>
    <x v="32"/>
    <x v="4"/>
    <x v="0"/>
  </r>
  <r>
    <x v="28"/>
    <x v="32"/>
    <x v="4"/>
    <x v="0"/>
  </r>
  <r>
    <x v="29"/>
    <x v="32"/>
    <x v="4"/>
    <x v="0"/>
  </r>
  <r>
    <x v="30"/>
    <x v="32"/>
    <x v="4"/>
    <x v="0"/>
  </r>
  <r>
    <x v="31"/>
    <x v="32"/>
    <x v="4"/>
    <x v="0"/>
  </r>
  <r>
    <x v="32"/>
    <x v="32"/>
    <x v="4"/>
    <x v="0"/>
  </r>
  <r>
    <x v="33"/>
    <x v="32"/>
    <x v="4"/>
    <x v="0"/>
  </r>
  <r>
    <x v="34"/>
    <x v="32"/>
    <x v="4"/>
    <x v="0"/>
  </r>
  <r>
    <x v="35"/>
    <x v="32"/>
    <x v="4"/>
    <x v="0"/>
  </r>
  <r>
    <x v="36"/>
    <x v="32"/>
    <x v="4"/>
    <x v="0"/>
  </r>
  <r>
    <x v="0"/>
    <x v="33"/>
    <x v="2"/>
    <x v="0"/>
  </r>
  <r>
    <x v="1"/>
    <x v="33"/>
    <x v="2"/>
    <x v="0"/>
  </r>
  <r>
    <x v="2"/>
    <x v="33"/>
    <x v="2"/>
    <x v="0"/>
  </r>
  <r>
    <x v="3"/>
    <x v="33"/>
    <x v="2"/>
    <x v="0"/>
  </r>
  <r>
    <x v="4"/>
    <x v="33"/>
    <x v="2"/>
    <x v="0"/>
  </r>
  <r>
    <x v="5"/>
    <x v="33"/>
    <x v="2"/>
    <x v="0"/>
  </r>
  <r>
    <x v="6"/>
    <x v="33"/>
    <x v="2"/>
    <x v="0"/>
  </r>
  <r>
    <x v="7"/>
    <x v="33"/>
    <x v="2"/>
    <x v="0"/>
  </r>
  <r>
    <x v="8"/>
    <x v="33"/>
    <x v="2"/>
    <x v="0"/>
  </r>
  <r>
    <x v="9"/>
    <x v="33"/>
    <x v="2"/>
    <x v="0"/>
  </r>
  <r>
    <x v="10"/>
    <x v="33"/>
    <x v="2"/>
    <x v="0"/>
  </r>
  <r>
    <x v="11"/>
    <x v="33"/>
    <x v="2"/>
    <x v="0"/>
  </r>
  <r>
    <x v="12"/>
    <x v="33"/>
    <x v="2"/>
    <x v="0"/>
  </r>
  <r>
    <x v="13"/>
    <x v="33"/>
    <x v="2"/>
    <x v="0"/>
  </r>
  <r>
    <x v="14"/>
    <x v="33"/>
    <x v="2"/>
    <x v="0"/>
  </r>
  <r>
    <x v="15"/>
    <x v="33"/>
    <x v="2"/>
    <x v="0"/>
  </r>
  <r>
    <x v="16"/>
    <x v="33"/>
    <x v="2"/>
    <x v="0"/>
  </r>
  <r>
    <x v="17"/>
    <x v="33"/>
    <x v="2"/>
    <x v="0"/>
  </r>
  <r>
    <x v="18"/>
    <x v="33"/>
    <x v="2"/>
    <x v="0"/>
  </r>
  <r>
    <x v="19"/>
    <x v="33"/>
    <x v="2"/>
    <x v="0"/>
  </r>
  <r>
    <x v="20"/>
    <x v="33"/>
    <x v="2"/>
    <x v="0"/>
  </r>
  <r>
    <x v="21"/>
    <x v="33"/>
    <x v="2"/>
    <x v="0"/>
  </r>
  <r>
    <x v="22"/>
    <x v="33"/>
    <x v="2"/>
    <x v="0"/>
  </r>
  <r>
    <x v="23"/>
    <x v="33"/>
    <x v="2"/>
    <x v="0"/>
  </r>
  <r>
    <x v="24"/>
    <x v="33"/>
    <x v="2"/>
    <x v="0"/>
  </r>
  <r>
    <x v="25"/>
    <x v="33"/>
    <x v="2"/>
    <x v="0"/>
  </r>
  <r>
    <x v="26"/>
    <x v="33"/>
    <x v="2"/>
    <x v="0"/>
  </r>
  <r>
    <x v="27"/>
    <x v="33"/>
    <x v="2"/>
    <x v="0"/>
  </r>
  <r>
    <x v="28"/>
    <x v="33"/>
    <x v="2"/>
    <x v="0"/>
  </r>
  <r>
    <x v="29"/>
    <x v="33"/>
    <x v="2"/>
    <x v="0"/>
  </r>
  <r>
    <x v="30"/>
    <x v="33"/>
    <x v="2"/>
    <x v="0"/>
  </r>
  <r>
    <x v="31"/>
    <x v="33"/>
    <x v="2"/>
    <x v="0"/>
  </r>
  <r>
    <x v="32"/>
    <x v="33"/>
    <x v="2"/>
    <x v="0"/>
  </r>
  <r>
    <x v="33"/>
    <x v="33"/>
    <x v="2"/>
    <x v="0"/>
  </r>
  <r>
    <x v="34"/>
    <x v="33"/>
    <x v="2"/>
    <x v="0"/>
  </r>
  <r>
    <x v="35"/>
    <x v="33"/>
    <x v="2"/>
    <x v="0"/>
  </r>
  <r>
    <x v="36"/>
    <x v="33"/>
    <x v="2"/>
    <x v="0"/>
  </r>
  <r>
    <x v="0"/>
    <x v="33"/>
    <x v="3"/>
    <x v="0"/>
  </r>
  <r>
    <x v="1"/>
    <x v="33"/>
    <x v="3"/>
    <x v="0"/>
  </r>
  <r>
    <x v="2"/>
    <x v="33"/>
    <x v="3"/>
    <x v="0"/>
  </r>
  <r>
    <x v="3"/>
    <x v="33"/>
    <x v="3"/>
    <x v="0"/>
  </r>
  <r>
    <x v="4"/>
    <x v="33"/>
    <x v="3"/>
    <x v="0"/>
  </r>
  <r>
    <x v="5"/>
    <x v="33"/>
    <x v="3"/>
    <x v="0"/>
  </r>
  <r>
    <x v="6"/>
    <x v="33"/>
    <x v="3"/>
    <x v="0"/>
  </r>
  <r>
    <x v="7"/>
    <x v="33"/>
    <x v="3"/>
    <x v="0"/>
  </r>
  <r>
    <x v="8"/>
    <x v="33"/>
    <x v="3"/>
    <x v="0"/>
  </r>
  <r>
    <x v="9"/>
    <x v="33"/>
    <x v="3"/>
    <x v="0"/>
  </r>
  <r>
    <x v="10"/>
    <x v="33"/>
    <x v="3"/>
    <x v="0"/>
  </r>
  <r>
    <x v="11"/>
    <x v="33"/>
    <x v="3"/>
    <x v="0"/>
  </r>
  <r>
    <x v="12"/>
    <x v="33"/>
    <x v="3"/>
    <x v="0"/>
  </r>
  <r>
    <x v="13"/>
    <x v="33"/>
    <x v="3"/>
    <x v="0"/>
  </r>
  <r>
    <x v="14"/>
    <x v="33"/>
    <x v="3"/>
    <x v="0"/>
  </r>
  <r>
    <x v="15"/>
    <x v="33"/>
    <x v="3"/>
    <x v="0"/>
  </r>
  <r>
    <x v="16"/>
    <x v="33"/>
    <x v="3"/>
    <x v="0"/>
  </r>
  <r>
    <x v="17"/>
    <x v="33"/>
    <x v="3"/>
    <x v="0"/>
  </r>
  <r>
    <x v="18"/>
    <x v="33"/>
    <x v="3"/>
    <x v="0"/>
  </r>
  <r>
    <x v="19"/>
    <x v="33"/>
    <x v="3"/>
    <x v="0"/>
  </r>
  <r>
    <x v="20"/>
    <x v="33"/>
    <x v="3"/>
    <x v="0"/>
  </r>
  <r>
    <x v="21"/>
    <x v="33"/>
    <x v="3"/>
    <x v="0"/>
  </r>
  <r>
    <x v="22"/>
    <x v="33"/>
    <x v="3"/>
    <x v="0"/>
  </r>
  <r>
    <x v="23"/>
    <x v="33"/>
    <x v="3"/>
    <x v="0"/>
  </r>
  <r>
    <x v="24"/>
    <x v="33"/>
    <x v="3"/>
    <x v="0"/>
  </r>
  <r>
    <x v="25"/>
    <x v="33"/>
    <x v="3"/>
    <x v="0"/>
  </r>
  <r>
    <x v="26"/>
    <x v="33"/>
    <x v="3"/>
    <x v="0"/>
  </r>
  <r>
    <x v="27"/>
    <x v="33"/>
    <x v="3"/>
    <x v="0"/>
  </r>
  <r>
    <x v="28"/>
    <x v="33"/>
    <x v="3"/>
    <x v="0"/>
  </r>
  <r>
    <x v="29"/>
    <x v="33"/>
    <x v="3"/>
    <x v="0"/>
  </r>
  <r>
    <x v="30"/>
    <x v="33"/>
    <x v="3"/>
    <x v="0"/>
  </r>
  <r>
    <x v="31"/>
    <x v="33"/>
    <x v="3"/>
    <x v="0"/>
  </r>
  <r>
    <x v="32"/>
    <x v="33"/>
    <x v="3"/>
    <x v="0"/>
  </r>
  <r>
    <x v="33"/>
    <x v="33"/>
    <x v="3"/>
    <x v="0"/>
  </r>
  <r>
    <x v="34"/>
    <x v="33"/>
    <x v="3"/>
    <x v="0"/>
  </r>
  <r>
    <x v="35"/>
    <x v="33"/>
    <x v="3"/>
    <x v="0"/>
  </r>
  <r>
    <x v="36"/>
    <x v="33"/>
    <x v="3"/>
    <x v="0"/>
  </r>
  <r>
    <x v="0"/>
    <x v="33"/>
    <x v="4"/>
    <x v="0"/>
  </r>
  <r>
    <x v="1"/>
    <x v="33"/>
    <x v="4"/>
    <x v="0"/>
  </r>
  <r>
    <x v="2"/>
    <x v="33"/>
    <x v="4"/>
    <x v="0"/>
  </r>
  <r>
    <x v="3"/>
    <x v="33"/>
    <x v="4"/>
    <x v="0"/>
  </r>
  <r>
    <x v="4"/>
    <x v="33"/>
    <x v="4"/>
    <x v="0"/>
  </r>
  <r>
    <x v="5"/>
    <x v="33"/>
    <x v="4"/>
    <x v="0"/>
  </r>
  <r>
    <x v="6"/>
    <x v="33"/>
    <x v="4"/>
    <x v="0"/>
  </r>
  <r>
    <x v="7"/>
    <x v="33"/>
    <x v="4"/>
    <x v="0"/>
  </r>
  <r>
    <x v="8"/>
    <x v="33"/>
    <x v="4"/>
    <x v="0"/>
  </r>
  <r>
    <x v="9"/>
    <x v="33"/>
    <x v="4"/>
    <x v="0"/>
  </r>
  <r>
    <x v="10"/>
    <x v="33"/>
    <x v="4"/>
    <x v="0"/>
  </r>
  <r>
    <x v="11"/>
    <x v="33"/>
    <x v="4"/>
    <x v="0"/>
  </r>
  <r>
    <x v="12"/>
    <x v="33"/>
    <x v="4"/>
    <x v="0"/>
  </r>
  <r>
    <x v="13"/>
    <x v="33"/>
    <x v="4"/>
    <x v="0"/>
  </r>
  <r>
    <x v="14"/>
    <x v="33"/>
    <x v="4"/>
    <x v="0"/>
  </r>
  <r>
    <x v="15"/>
    <x v="33"/>
    <x v="4"/>
    <x v="0"/>
  </r>
  <r>
    <x v="16"/>
    <x v="33"/>
    <x v="4"/>
    <x v="0"/>
  </r>
  <r>
    <x v="17"/>
    <x v="33"/>
    <x v="4"/>
    <x v="0"/>
  </r>
  <r>
    <x v="18"/>
    <x v="33"/>
    <x v="4"/>
    <x v="0"/>
  </r>
  <r>
    <x v="19"/>
    <x v="33"/>
    <x v="4"/>
    <x v="0"/>
  </r>
  <r>
    <x v="20"/>
    <x v="33"/>
    <x v="4"/>
    <x v="0"/>
  </r>
  <r>
    <x v="21"/>
    <x v="33"/>
    <x v="4"/>
    <x v="0"/>
  </r>
  <r>
    <x v="22"/>
    <x v="33"/>
    <x v="4"/>
    <x v="0"/>
  </r>
  <r>
    <x v="23"/>
    <x v="33"/>
    <x v="4"/>
    <x v="0"/>
  </r>
  <r>
    <x v="24"/>
    <x v="33"/>
    <x v="4"/>
    <x v="0"/>
  </r>
  <r>
    <x v="25"/>
    <x v="33"/>
    <x v="4"/>
    <x v="0"/>
  </r>
  <r>
    <x v="26"/>
    <x v="33"/>
    <x v="4"/>
    <x v="0"/>
  </r>
  <r>
    <x v="27"/>
    <x v="33"/>
    <x v="4"/>
    <x v="0"/>
  </r>
  <r>
    <x v="28"/>
    <x v="33"/>
    <x v="4"/>
    <x v="0"/>
  </r>
  <r>
    <x v="29"/>
    <x v="33"/>
    <x v="4"/>
    <x v="0"/>
  </r>
  <r>
    <x v="30"/>
    <x v="33"/>
    <x v="4"/>
    <x v="0"/>
  </r>
  <r>
    <x v="31"/>
    <x v="33"/>
    <x v="4"/>
    <x v="0"/>
  </r>
  <r>
    <x v="32"/>
    <x v="33"/>
    <x v="4"/>
    <x v="0"/>
  </r>
  <r>
    <x v="33"/>
    <x v="33"/>
    <x v="4"/>
    <x v="0"/>
  </r>
  <r>
    <x v="34"/>
    <x v="33"/>
    <x v="4"/>
    <x v="0"/>
  </r>
  <r>
    <x v="35"/>
    <x v="33"/>
    <x v="4"/>
    <x v="0"/>
  </r>
  <r>
    <x v="36"/>
    <x v="33"/>
    <x v="4"/>
    <x v="0"/>
  </r>
  <r>
    <x v="0"/>
    <x v="34"/>
    <x v="2"/>
    <x v="0"/>
  </r>
  <r>
    <x v="1"/>
    <x v="34"/>
    <x v="2"/>
    <x v="0"/>
  </r>
  <r>
    <x v="2"/>
    <x v="34"/>
    <x v="2"/>
    <x v="0"/>
  </r>
  <r>
    <x v="3"/>
    <x v="34"/>
    <x v="2"/>
    <x v="0"/>
  </r>
  <r>
    <x v="4"/>
    <x v="34"/>
    <x v="2"/>
    <x v="0"/>
  </r>
  <r>
    <x v="5"/>
    <x v="34"/>
    <x v="2"/>
    <x v="0"/>
  </r>
  <r>
    <x v="6"/>
    <x v="34"/>
    <x v="2"/>
    <x v="0"/>
  </r>
  <r>
    <x v="7"/>
    <x v="34"/>
    <x v="2"/>
    <x v="0"/>
  </r>
  <r>
    <x v="8"/>
    <x v="34"/>
    <x v="2"/>
    <x v="0"/>
  </r>
  <r>
    <x v="9"/>
    <x v="34"/>
    <x v="2"/>
    <x v="0"/>
  </r>
  <r>
    <x v="10"/>
    <x v="34"/>
    <x v="2"/>
    <x v="0"/>
  </r>
  <r>
    <x v="11"/>
    <x v="34"/>
    <x v="2"/>
    <x v="0"/>
  </r>
  <r>
    <x v="12"/>
    <x v="34"/>
    <x v="2"/>
    <x v="0"/>
  </r>
  <r>
    <x v="13"/>
    <x v="34"/>
    <x v="2"/>
    <x v="0"/>
  </r>
  <r>
    <x v="14"/>
    <x v="34"/>
    <x v="2"/>
    <x v="0"/>
  </r>
  <r>
    <x v="15"/>
    <x v="34"/>
    <x v="2"/>
    <x v="0"/>
  </r>
  <r>
    <x v="16"/>
    <x v="34"/>
    <x v="2"/>
    <x v="0"/>
  </r>
  <r>
    <x v="17"/>
    <x v="34"/>
    <x v="2"/>
    <x v="0"/>
  </r>
  <r>
    <x v="18"/>
    <x v="34"/>
    <x v="2"/>
    <x v="0"/>
  </r>
  <r>
    <x v="19"/>
    <x v="34"/>
    <x v="2"/>
    <x v="0"/>
  </r>
  <r>
    <x v="20"/>
    <x v="34"/>
    <x v="2"/>
    <x v="0"/>
  </r>
  <r>
    <x v="21"/>
    <x v="34"/>
    <x v="2"/>
    <x v="0"/>
  </r>
  <r>
    <x v="22"/>
    <x v="34"/>
    <x v="2"/>
    <x v="0"/>
  </r>
  <r>
    <x v="23"/>
    <x v="34"/>
    <x v="2"/>
    <x v="0"/>
  </r>
  <r>
    <x v="24"/>
    <x v="34"/>
    <x v="2"/>
    <x v="0"/>
  </r>
  <r>
    <x v="25"/>
    <x v="34"/>
    <x v="2"/>
    <x v="0"/>
  </r>
  <r>
    <x v="26"/>
    <x v="34"/>
    <x v="2"/>
    <x v="0"/>
  </r>
  <r>
    <x v="27"/>
    <x v="34"/>
    <x v="2"/>
    <x v="0"/>
  </r>
  <r>
    <x v="28"/>
    <x v="34"/>
    <x v="2"/>
    <x v="0"/>
  </r>
  <r>
    <x v="29"/>
    <x v="34"/>
    <x v="2"/>
    <x v="0"/>
  </r>
  <r>
    <x v="30"/>
    <x v="34"/>
    <x v="2"/>
    <x v="0"/>
  </r>
  <r>
    <x v="31"/>
    <x v="34"/>
    <x v="2"/>
    <x v="0"/>
  </r>
  <r>
    <x v="32"/>
    <x v="34"/>
    <x v="2"/>
    <x v="0"/>
  </r>
  <r>
    <x v="33"/>
    <x v="34"/>
    <x v="2"/>
    <x v="0"/>
  </r>
  <r>
    <x v="34"/>
    <x v="34"/>
    <x v="2"/>
    <x v="0"/>
  </r>
  <r>
    <x v="35"/>
    <x v="34"/>
    <x v="2"/>
    <x v="0"/>
  </r>
  <r>
    <x v="36"/>
    <x v="34"/>
    <x v="2"/>
    <x v="0"/>
  </r>
  <r>
    <x v="0"/>
    <x v="34"/>
    <x v="3"/>
    <x v="0"/>
  </r>
  <r>
    <x v="1"/>
    <x v="34"/>
    <x v="3"/>
    <x v="0"/>
  </r>
  <r>
    <x v="2"/>
    <x v="34"/>
    <x v="3"/>
    <x v="0"/>
  </r>
  <r>
    <x v="3"/>
    <x v="34"/>
    <x v="3"/>
    <x v="0"/>
  </r>
  <r>
    <x v="4"/>
    <x v="34"/>
    <x v="3"/>
    <x v="0"/>
  </r>
  <r>
    <x v="5"/>
    <x v="34"/>
    <x v="3"/>
    <x v="0"/>
  </r>
  <r>
    <x v="6"/>
    <x v="34"/>
    <x v="3"/>
    <x v="0"/>
  </r>
  <r>
    <x v="7"/>
    <x v="34"/>
    <x v="3"/>
    <x v="0"/>
  </r>
  <r>
    <x v="8"/>
    <x v="34"/>
    <x v="3"/>
    <x v="0"/>
  </r>
  <r>
    <x v="9"/>
    <x v="34"/>
    <x v="3"/>
    <x v="0"/>
  </r>
  <r>
    <x v="10"/>
    <x v="34"/>
    <x v="3"/>
    <x v="0"/>
  </r>
  <r>
    <x v="11"/>
    <x v="34"/>
    <x v="3"/>
    <x v="0"/>
  </r>
  <r>
    <x v="12"/>
    <x v="34"/>
    <x v="3"/>
    <x v="0"/>
  </r>
  <r>
    <x v="13"/>
    <x v="34"/>
    <x v="3"/>
    <x v="0"/>
  </r>
  <r>
    <x v="14"/>
    <x v="34"/>
    <x v="3"/>
    <x v="0"/>
  </r>
  <r>
    <x v="15"/>
    <x v="34"/>
    <x v="3"/>
    <x v="0"/>
  </r>
  <r>
    <x v="16"/>
    <x v="34"/>
    <x v="3"/>
    <x v="0"/>
  </r>
  <r>
    <x v="17"/>
    <x v="34"/>
    <x v="3"/>
    <x v="0"/>
  </r>
  <r>
    <x v="18"/>
    <x v="34"/>
    <x v="3"/>
    <x v="0"/>
  </r>
  <r>
    <x v="19"/>
    <x v="34"/>
    <x v="3"/>
    <x v="0"/>
  </r>
  <r>
    <x v="20"/>
    <x v="34"/>
    <x v="3"/>
    <x v="0"/>
  </r>
  <r>
    <x v="21"/>
    <x v="34"/>
    <x v="3"/>
    <x v="0"/>
  </r>
  <r>
    <x v="22"/>
    <x v="34"/>
    <x v="3"/>
    <x v="0"/>
  </r>
  <r>
    <x v="23"/>
    <x v="34"/>
    <x v="3"/>
    <x v="0"/>
  </r>
  <r>
    <x v="24"/>
    <x v="34"/>
    <x v="3"/>
    <x v="0"/>
  </r>
  <r>
    <x v="25"/>
    <x v="34"/>
    <x v="3"/>
    <x v="0"/>
  </r>
  <r>
    <x v="26"/>
    <x v="34"/>
    <x v="3"/>
    <x v="0"/>
  </r>
  <r>
    <x v="27"/>
    <x v="34"/>
    <x v="3"/>
    <x v="0"/>
  </r>
  <r>
    <x v="28"/>
    <x v="34"/>
    <x v="3"/>
    <x v="0"/>
  </r>
  <r>
    <x v="29"/>
    <x v="34"/>
    <x v="3"/>
    <x v="0"/>
  </r>
  <r>
    <x v="30"/>
    <x v="34"/>
    <x v="3"/>
    <x v="0"/>
  </r>
  <r>
    <x v="31"/>
    <x v="34"/>
    <x v="3"/>
    <x v="0"/>
  </r>
  <r>
    <x v="32"/>
    <x v="34"/>
    <x v="3"/>
    <x v="0"/>
  </r>
  <r>
    <x v="33"/>
    <x v="34"/>
    <x v="3"/>
    <x v="0"/>
  </r>
  <r>
    <x v="34"/>
    <x v="34"/>
    <x v="3"/>
    <x v="0"/>
  </r>
  <r>
    <x v="35"/>
    <x v="34"/>
    <x v="3"/>
    <x v="0"/>
  </r>
  <r>
    <x v="36"/>
    <x v="34"/>
    <x v="3"/>
    <x v="0"/>
  </r>
  <r>
    <x v="0"/>
    <x v="34"/>
    <x v="4"/>
    <x v="0"/>
  </r>
  <r>
    <x v="1"/>
    <x v="34"/>
    <x v="4"/>
    <x v="0"/>
  </r>
  <r>
    <x v="2"/>
    <x v="34"/>
    <x v="4"/>
    <x v="0"/>
  </r>
  <r>
    <x v="3"/>
    <x v="34"/>
    <x v="4"/>
    <x v="0"/>
  </r>
  <r>
    <x v="4"/>
    <x v="34"/>
    <x v="4"/>
    <x v="0"/>
  </r>
  <r>
    <x v="5"/>
    <x v="34"/>
    <x v="4"/>
    <x v="0"/>
  </r>
  <r>
    <x v="6"/>
    <x v="34"/>
    <x v="4"/>
    <x v="0"/>
  </r>
  <r>
    <x v="7"/>
    <x v="34"/>
    <x v="4"/>
    <x v="0"/>
  </r>
  <r>
    <x v="8"/>
    <x v="34"/>
    <x v="4"/>
    <x v="0"/>
  </r>
  <r>
    <x v="9"/>
    <x v="34"/>
    <x v="4"/>
    <x v="0"/>
  </r>
  <r>
    <x v="10"/>
    <x v="34"/>
    <x v="4"/>
    <x v="0"/>
  </r>
  <r>
    <x v="11"/>
    <x v="34"/>
    <x v="4"/>
    <x v="0"/>
  </r>
  <r>
    <x v="12"/>
    <x v="34"/>
    <x v="4"/>
    <x v="0"/>
  </r>
  <r>
    <x v="13"/>
    <x v="34"/>
    <x v="4"/>
    <x v="0"/>
  </r>
  <r>
    <x v="14"/>
    <x v="34"/>
    <x v="4"/>
    <x v="0"/>
  </r>
  <r>
    <x v="15"/>
    <x v="34"/>
    <x v="4"/>
    <x v="0"/>
  </r>
  <r>
    <x v="16"/>
    <x v="34"/>
    <x v="4"/>
    <x v="0"/>
  </r>
  <r>
    <x v="17"/>
    <x v="34"/>
    <x v="4"/>
    <x v="0"/>
  </r>
  <r>
    <x v="18"/>
    <x v="34"/>
    <x v="4"/>
    <x v="0"/>
  </r>
  <r>
    <x v="19"/>
    <x v="34"/>
    <x v="4"/>
    <x v="0"/>
  </r>
  <r>
    <x v="20"/>
    <x v="34"/>
    <x v="4"/>
    <x v="0"/>
  </r>
  <r>
    <x v="21"/>
    <x v="34"/>
    <x v="4"/>
    <x v="0"/>
  </r>
  <r>
    <x v="22"/>
    <x v="34"/>
    <x v="4"/>
    <x v="0"/>
  </r>
  <r>
    <x v="23"/>
    <x v="34"/>
    <x v="4"/>
    <x v="0"/>
  </r>
  <r>
    <x v="24"/>
    <x v="34"/>
    <x v="4"/>
    <x v="0"/>
  </r>
  <r>
    <x v="25"/>
    <x v="34"/>
    <x v="4"/>
    <x v="0"/>
  </r>
  <r>
    <x v="26"/>
    <x v="34"/>
    <x v="4"/>
    <x v="0"/>
  </r>
  <r>
    <x v="27"/>
    <x v="34"/>
    <x v="4"/>
    <x v="0"/>
  </r>
  <r>
    <x v="28"/>
    <x v="34"/>
    <x v="4"/>
    <x v="0"/>
  </r>
  <r>
    <x v="29"/>
    <x v="34"/>
    <x v="4"/>
    <x v="0"/>
  </r>
  <r>
    <x v="30"/>
    <x v="34"/>
    <x v="4"/>
    <x v="0"/>
  </r>
  <r>
    <x v="31"/>
    <x v="34"/>
    <x v="4"/>
    <x v="0"/>
  </r>
  <r>
    <x v="32"/>
    <x v="34"/>
    <x v="4"/>
    <x v="0"/>
  </r>
  <r>
    <x v="33"/>
    <x v="34"/>
    <x v="4"/>
    <x v="0"/>
  </r>
  <r>
    <x v="34"/>
    <x v="34"/>
    <x v="4"/>
    <x v="0"/>
  </r>
  <r>
    <x v="35"/>
    <x v="34"/>
    <x v="4"/>
    <x v="0"/>
  </r>
  <r>
    <x v="36"/>
    <x v="34"/>
    <x v="4"/>
    <x v="0"/>
  </r>
  <r>
    <x v="0"/>
    <x v="35"/>
    <x v="2"/>
    <x v="0"/>
  </r>
  <r>
    <x v="1"/>
    <x v="35"/>
    <x v="2"/>
    <x v="0"/>
  </r>
  <r>
    <x v="2"/>
    <x v="35"/>
    <x v="2"/>
    <x v="0"/>
  </r>
  <r>
    <x v="3"/>
    <x v="35"/>
    <x v="2"/>
    <x v="0"/>
  </r>
  <r>
    <x v="4"/>
    <x v="35"/>
    <x v="2"/>
    <x v="0"/>
  </r>
  <r>
    <x v="5"/>
    <x v="35"/>
    <x v="2"/>
    <x v="0"/>
  </r>
  <r>
    <x v="6"/>
    <x v="35"/>
    <x v="2"/>
    <x v="0"/>
  </r>
  <r>
    <x v="7"/>
    <x v="35"/>
    <x v="2"/>
    <x v="0"/>
  </r>
  <r>
    <x v="8"/>
    <x v="35"/>
    <x v="2"/>
    <x v="0"/>
  </r>
  <r>
    <x v="9"/>
    <x v="35"/>
    <x v="2"/>
    <x v="0"/>
  </r>
  <r>
    <x v="10"/>
    <x v="35"/>
    <x v="2"/>
    <x v="0"/>
  </r>
  <r>
    <x v="11"/>
    <x v="35"/>
    <x v="2"/>
    <x v="0"/>
  </r>
  <r>
    <x v="12"/>
    <x v="35"/>
    <x v="2"/>
    <x v="0"/>
  </r>
  <r>
    <x v="13"/>
    <x v="35"/>
    <x v="2"/>
    <x v="0"/>
  </r>
  <r>
    <x v="14"/>
    <x v="35"/>
    <x v="2"/>
    <x v="0"/>
  </r>
  <r>
    <x v="15"/>
    <x v="35"/>
    <x v="2"/>
    <x v="0"/>
  </r>
  <r>
    <x v="16"/>
    <x v="35"/>
    <x v="2"/>
    <x v="0"/>
  </r>
  <r>
    <x v="17"/>
    <x v="35"/>
    <x v="2"/>
    <x v="0"/>
  </r>
  <r>
    <x v="18"/>
    <x v="35"/>
    <x v="2"/>
    <x v="0"/>
  </r>
  <r>
    <x v="19"/>
    <x v="35"/>
    <x v="2"/>
    <x v="0"/>
  </r>
  <r>
    <x v="20"/>
    <x v="35"/>
    <x v="2"/>
    <x v="0"/>
  </r>
  <r>
    <x v="21"/>
    <x v="35"/>
    <x v="2"/>
    <x v="0"/>
  </r>
  <r>
    <x v="22"/>
    <x v="35"/>
    <x v="2"/>
    <x v="0"/>
  </r>
  <r>
    <x v="23"/>
    <x v="35"/>
    <x v="2"/>
    <x v="0"/>
  </r>
  <r>
    <x v="24"/>
    <x v="35"/>
    <x v="2"/>
    <x v="0"/>
  </r>
  <r>
    <x v="25"/>
    <x v="35"/>
    <x v="2"/>
    <x v="0"/>
  </r>
  <r>
    <x v="26"/>
    <x v="35"/>
    <x v="2"/>
    <x v="0"/>
  </r>
  <r>
    <x v="27"/>
    <x v="35"/>
    <x v="2"/>
    <x v="0"/>
  </r>
  <r>
    <x v="28"/>
    <x v="35"/>
    <x v="2"/>
    <x v="0"/>
  </r>
  <r>
    <x v="29"/>
    <x v="35"/>
    <x v="2"/>
    <x v="0"/>
  </r>
  <r>
    <x v="30"/>
    <x v="35"/>
    <x v="2"/>
    <x v="0"/>
  </r>
  <r>
    <x v="31"/>
    <x v="35"/>
    <x v="2"/>
    <x v="0"/>
  </r>
  <r>
    <x v="32"/>
    <x v="35"/>
    <x v="2"/>
    <x v="0"/>
  </r>
  <r>
    <x v="33"/>
    <x v="35"/>
    <x v="2"/>
    <x v="0"/>
  </r>
  <r>
    <x v="34"/>
    <x v="35"/>
    <x v="2"/>
    <x v="0"/>
  </r>
  <r>
    <x v="35"/>
    <x v="35"/>
    <x v="2"/>
    <x v="0"/>
  </r>
  <r>
    <x v="36"/>
    <x v="35"/>
    <x v="2"/>
    <x v="0"/>
  </r>
  <r>
    <x v="0"/>
    <x v="35"/>
    <x v="3"/>
    <x v="0"/>
  </r>
  <r>
    <x v="1"/>
    <x v="35"/>
    <x v="3"/>
    <x v="0"/>
  </r>
  <r>
    <x v="2"/>
    <x v="35"/>
    <x v="3"/>
    <x v="0"/>
  </r>
  <r>
    <x v="3"/>
    <x v="35"/>
    <x v="3"/>
    <x v="0"/>
  </r>
  <r>
    <x v="4"/>
    <x v="35"/>
    <x v="3"/>
    <x v="0"/>
  </r>
  <r>
    <x v="5"/>
    <x v="35"/>
    <x v="3"/>
    <x v="0"/>
  </r>
  <r>
    <x v="6"/>
    <x v="35"/>
    <x v="3"/>
    <x v="0"/>
  </r>
  <r>
    <x v="7"/>
    <x v="35"/>
    <x v="3"/>
    <x v="0"/>
  </r>
  <r>
    <x v="8"/>
    <x v="35"/>
    <x v="3"/>
    <x v="0"/>
  </r>
  <r>
    <x v="9"/>
    <x v="35"/>
    <x v="3"/>
    <x v="0"/>
  </r>
  <r>
    <x v="10"/>
    <x v="35"/>
    <x v="3"/>
    <x v="0"/>
  </r>
  <r>
    <x v="11"/>
    <x v="35"/>
    <x v="3"/>
    <x v="0"/>
  </r>
  <r>
    <x v="12"/>
    <x v="35"/>
    <x v="3"/>
    <x v="0"/>
  </r>
  <r>
    <x v="13"/>
    <x v="35"/>
    <x v="3"/>
    <x v="0"/>
  </r>
  <r>
    <x v="14"/>
    <x v="35"/>
    <x v="3"/>
    <x v="0"/>
  </r>
  <r>
    <x v="15"/>
    <x v="35"/>
    <x v="3"/>
    <x v="0"/>
  </r>
  <r>
    <x v="16"/>
    <x v="35"/>
    <x v="3"/>
    <x v="0"/>
  </r>
  <r>
    <x v="17"/>
    <x v="35"/>
    <x v="3"/>
    <x v="0"/>
  </r>
  <r>
    <x v="18"/>
    <x v="35"/>
    <x v="3"/>
    <x v="0"/>
  </r>
  <r>
    <x v="19"/>
    <x v="35"/>
    <x v="3"/>
    <x v="0"/>
  </r>
  <r>
    <x v="20"/>
    <x v="35"/>
    <x v="3"/>
    <x v="0"/>
  </r>
  <r>
    <x v="21"/>
    <x v="35"/>
    <x v="3"/>
    <x v="0"/>
  </r>
  <r>
    <x v="22"/>
    <x v="35"/>
    <x v="3"/>
    <x v="0"/>
  </r>
  <r>
    <x v="23"/>
    <x v="35"/>
    <x v="3"/>
    <x v="0"/>
  </r>
  <r>
    <x v="24"/>
    <x v="35"/>
    <x v="3"/>
    <x v="0"/>
  </r>
  <r>
    <x v="25"/>
    <x v="35"/>
    <x v="3"/>
    <x v="0"/>
  </r>
  <r>
    <x v="26"/>
    <x v="35"/>
    <x v="3"/>
    <x v="0"/>
  </r>
  <r>
    <x v="27"/>
    <x v="35"/>
    <x v="3"/>
    <x v="0"/>
  </r>
  <r>
    <x v="28"/>
    <x v="35"/>
    <x v="3"/>
    <x v="0"/>
  </r>
  <r>
    <x v="29"/>
    <x v="35"/>
    <x v="3"/>
    <x v="0"/>
  </r>
  <r>
    <x v="30"/>
    <x v="35"/>
    <x v="3"/>
    <x v="0"/>
  </r>
  <r>
    <x v="31"/>
    <x v="35"/>
    <x v="3"/>
    <x v="0"/>
  </r>
  <r>
    <x v="32"/>
    <x v="35"/>
    <x v="3"/>
    <x v="0"/>
  </r>
  <r>
    <x v="33"/>
    <x v="35"/>
    <x v="3"/>
    <x v="0"/>
  </r>
  <r>
    <x v="34"/>
    <x v="35"/>
    <x v="3"/>
    <x v="0"/>
  </r>
  <r>
    <x v="35"/>
    <x v="35"/>
    <x v="3"/>
    <x v="0"/>
  </r>
  <r>
    <x v="36"/>
    <x v="35"/>
    <x v="3"/>
    <x v="0"/>
  </r>
  <r>
    <x v="0"/>
    <x v="35"/>
    <x v="4"/>
    <x v="0"/>
  </r>
  <r>
    <x v="1"/>
    <x v="35"/>
    <x v="4"/>
    <x v="0"/>
  </r>
  <r>
    <x v="2"/>
    <x v="35"/>
    <x v="4"/>
    <x v="0"/>
  </r>
  <r>
    <x v="3"/>
    <x v="35"/>
    <x v="4"/>
    <x v="0"/>
  </r>
  <r>
    <x v="4"/>
    <x v="35"/>
    <x v="4"/>
    <x v="0"/>
  </r>
  <r>
    <x v="5"/>
    <x v="35"/>
    <x v="4"/>
    <x v="0"/>
  </r>
  <r>
    <x v="6"/>
    <x v="35"/>
    <x v="4"/>
    <x v="0"/>
  </r>
  <r>
    <x v="7"/>
    <x v="35"/>
    <x v="4"/>
    <x v="0"/>
  </r>
  <r>
    <x v="8"/>
    <x v="35"/>
    <x v="4"/>
    <x v="0"/>
  </r>
  <r>
    <x v="9"/>
    <x v="35"/>
    <x v="4"/>
    <x v="0"/>
  </r>
  <r>
    <x v="10"/>
    <x v="35"/>
    <x v="4"/>
    <x v="0"/>
  </r>
  <r>
    <x v="11"/>
    <x v="35"/>
    <x v="4"/>
    <x v="0"/>
  </r>
  <r>
    <x v="12"/>
    <x v="35"/>
    <x v="4"/>
    <x v="0"/>
  </r>
  <r>
    <x v="13"/>
    <x v="35"/>
    <x v="4"/>
    <x v="0"/>
  </r>
  <r>
    <x v="14"/>
    <x v="35"/>
    <x v="4"/>
    <x v="0"/>
  </r>
  <r>
    <x v="15"/>
    <x v="35"/>
    <x v="4"/>
    <x v="0"/>
  </r>
  <r>
    <x v="16"/>
    <x v="35"/>
    <x v="4"/>
    <x v="0"/>
  </r>
  <r>
    <x v="17"/>
    <x v="35"/>
    <x v="4"/>
    <x v="0"/>
  </r>
  <r>
    <x v="18"/>
    <x v="35"/>
    <x v="4"/>
    <x v="0"/>
  </r>
  <r>
    <x v="19"/>
    <x v="35"/>
    <x v="4"/>
    <x v="0"/>
  </r>
  <r>
    <x v="20"/>
    <x v="35"/>
    <x v="4"/>
    <x v="0"/>
  </r>
  <r>
    <x v="21"/>
    <x v="35"/>
    <x v="4"/>
    <x v="0"/>
  </r>
  <r>
    <x v="22"/>
    <x v="35"/>
    <x v="4"/>
    <x v="0"/>
  </r>
  <r>
    <x v="23"/>
    <x v="35"/>
    <x v="4"/>
    <x v="0"/>
  </r>
  <r>
    <x v="24"/>
    <x v="35"/>
    <x v="4"/>
    <x v="0"/>
  </r>
  <r>
    <x v="25"/>
    <x v="35"/>
    <x v="4"/>
    <x v="0"/>
  </r>
  <r>
    <x v="26"/>
    <x v="35"/>
    <x v="4"/>
    <x v="0"/>
  </r>
  <r>
    <x v="27"/>
    <x v="35"/>
    <x v="4"/>
    <x v="0"/>
  </r>
  <r>
    <x v="28"/>
    <x v="35"/>
    <x v="4"/>
    <x v="0"/>
  </r>
  <r>
    <x v="29"/>
    <x v="35"/>
    <x v="4"/>
    <x v="0"/>
  </r>
  <r>
    <x v="30"/>
    <x v="35"/>
    <x v="4"/>
    <x v="0"/>
  </r>
  <r>
    <x v="31"/>
    <x v="35"/>
    <x v="4"/>
    <x v="0"/>
  </r>
  <r>
    <x v="32"/>
    <x v="35"/>
    <x v="4"/>
    <x v="0"/>
  </r>
  <r>
    <x v="33"/>
    <x v="35"/>
    <x v="4"/>
    <x v="0"/>
  </r>
  <r>
    <x v="34"/>
    <x v="35"/>
    <x v="4"/>
    <x v="0"/>
  </r>
  <r>
    <x v="35"/>
    <x v="35"/>
    <x v="4"/>
    <x v="0"/>
  </r>
  <r>
    <x v="36"/>
    <x v="35"/>
    <x v="4"/>
    <x v="0"/>
  </r>
  <r>
    <x v="0"/>
    <x v="36"/>
    <x v="2"/>
    <x v="0"/>
  </r>
  <r>
    <x v="1"/>
    <x v="36"/>
    <x v="2"/>
    <x v="0"/>
  </r>
  <r>
    <x v="2"/>
    <x v="36"/>
    <x v="2"/>
    <x v="0"/>
  </r>
  <r>
    <x v="3"/>
    <x v="36"/>
    <x v="2"/>
    <x v="0"/>
  </r>
  <r>
    <x v="4"/>
    <x v="36"/>
    <x v="2"/>
    <x v="0"/>
  </r>
  <r>
    <x v="5"/>
    <x v="36"/>
    <x v="2"/>
    <x v="0"/>
  </r>
  <r>
    <x v="6"/>
    <x v="36"/>
    <x v="2"/>
    <x v="0"/>
  </r>
  <r>
    <x v="7"/>
    <x v="36"/>
    <x v="2"/>
    <x v="0"/>
  </r>
  <r>
    <x v="8"/>
    <x v="36"/>
    <x v="2"/>
    <x v="0"/>
  </r>
  <r>
    <x v="9"/>
    <x v="36"/>
    <x v="2"/>
    <x v="0"/>
  </r>
  <r>
    <x v="10"/>
    <x v="36"/>
    <x v="2"/>
    <x v="0"/>
  </r>
  <r>
    <x v="11"/>
    <x v="36"/>
    <x v="2"/>
    <x v="0"/>
  </r>
  <r>
    <x v="12"/>
    <x v="36"/>
    <x v="2"/>
    <x v="0"/>
  </r>
  <r>
    <x v="13"/>
    <x v="36"/>
    <x v="2"/>
    <x v="0"/>
  </r>
  <r>
    <x v="14"/>
    <x v="36"/>
    <x v="2"/>
    <x v="0"/>
  </r>
  <r>
    <x v="15"/>
    <x v="36"/>
    <x v="2"/>
    <x v="0"/>
  </r>
  <r>
    <x v="16"/>
    <x v="36"/>
    <x v="2"/>
    <x v="0"/>
  </r>
  <r>
    <x v="17"/>
    <x v="36"/>
    <x v="2"/>
    <x v="0"/>
  </r>
  <r>
    <x v="18"/>
    <x v="36"/>
    <x v="2"/>
    <x v="0"/>
  </r>
  <r>
    <x v="19"/>
    <x v="36"/>
    <x v="2"/>
    <x v="0"/>
  </r>
  <r>
    <x v="20"/>
    <x v="36"/>
    <x v="2"/>
    <x v="0"/>
  </r>
  <r>
    <x v="21"/>
    <x v="36"/>
    <x v="2"/>
    <x v="0"/>
  </r>
  <r>
    <x v="22"/>
    <x v="36"/>
    <x v="2"/>
    <x v="0"/>
  </r>
  <r>
    <x v="23"/>
    <x v="36"/>
    <x v="2"/>
    <x v="0"/>
  </r>
  <r>
    <x v="24"/>
    <x v="36"/>
    <x v="2"/>
    <x v="0"/>
  </r>
  <r>
    <x v="25"/>
    <x v="36"/>
    <x v="2"/>
    <x v="0"/>
  </r>
  <r>
    <x v="26"/>
    <x v="36"/>
    <x v="2"/>
    <x v="0"/>
  </r>
  <r>
    <x v="27"/>
    <x v="36"/>
    <x v="2"/>
    <x v="0"/>
  </r>
  <r>
    <x v="28"/>
    <x v="36"/>
    <x v="2"/>
    <x v="0"/>
  </r>
  <r>
    <x v="29"/>
    <x v="36"/>
    <x v="2"/>
    <x v="0"/>
  </r>
  <r>
    <x v="30"/>
    <x v="36"/>
    <x v="2"/>
    <x v="0"/>
  </r>
  <r>
    <x v="31"/>
    <x v="36"/>
    <x v="2"/>
    <x v="0"/>
  </r>
  <r>
    <x v="32"/>
    <x v="36"/>
    <x v="2"/>
    <x v="0"/>
  </r>
  <r>
    <x v="33"/>
    <x v="36"/>
    <x v="2"/>
    <x v="0"/>
  </r>
  <r>
    <x v="34"/>
    <x v="36"/>
    <x v="2"/>
    <x v="0"/>
  </r>
  <r>
    <x v="35"/>
    <x v="36"/>
    <x v="2"/>
    <x v="0"/>
  </r>
  <r>
    <x v="36"/>
    <x v="36"/>
    <x v="2"/>
    <x v="0"/>
  </r>
  <r>
    <x v="0"/>
    <x v="36"/>
    <x v="3"/>
    <x v="0"/>
  </r>
  <r>
    <x v="1"/>
    <x v="36"/>
    <x v="3"/>
    <x v="0"/>
  </r>
  <r>
    <x v="2"/>
    <x v="36"/>
    <x v="3"/>
    <x v="0"/>
  </r>
  <r>
    <x v="3"/>
    <x v="36"/>
    <x v="3"/>
    <x v="0"/>
  </r>
  <r>
    <x v="4"/>
    <x v="36"/>
    <x v="3"/>
    <x v="0"/>
  </r>
  <r>
    <x v="5"/>
    <x v="36"/>
    <x v="3"/>
    <x v="0"/>
  </r>
  <r>
    <x v="6"/>
    <x v="36"/>
    <x v="3"/>
    <x v="0"/>
  </r>
  <r>
    <x v="7"/>
    <x v="36"/>
    <x v="3"/>
    <x v="0"/>
  </r>
  <r>
    <x v="8"/>
    <x v="36"/>
    <x v="3"/>
    <x v="0"/>
  </r>
  <r>
    <x v="9"/>
    <x v="36"/>
    <x v="3"/>
    <x v="0"/>
  </r>
  <r>
    <x v="10"/>
    <x v="36"/>
    <x v="3"/>
    <x v="0"/>
  </r>
  <r>
    <x v="11"/>
    <x v="36"/>
    <x v="3"/>
    <x v="0"/>
  </r>
  <r>
    <x v="12"/>
    <x v="36"/>
    <x v="3"/>
    <x v="0"/>
  </r>
  <r>
    <x v="13"/>
    <x v="36"/>
    <x v="3"/>
    <x v="0"/>
  </r>
  <r>
    <x v="14"/>
    <x v="36"/>
    <x v="3"/>
    <x v="0"/>
  </r>
  <r>
    <x v="15"/>
    <x v="36"/>
    <x v="3"/>
    <x v="0"/>
  </r>
  <r>
    <x v="16"/>
    <x v="36"/>
    <x v="3"/>
    <x v="0"/>
  </r>
  <r>
    <x v="17"/>
    <x v="36"/>
    <x v="3"/>
    <x v="0"/>
  </r>
  <r>
    <x v="18"/>
    <x v="36"/>
    <x v="3"/>
    <x v="0"/>
  </r>
  <r>
    <x v="19"/>
    <x v="36"/>
    <x v="3"/>
    <x v="0"/>
  </r>
  <r>
    <x v="20"/>
    <x v="36"/>
    <x v="3"/>
    <x v="0"/>
  </r>
  <r>
    <x v="21"/>
    <x v="36"/>
    <x v="3"/>
    <x v="0"/>
  </r>
  <r>
    <x v="22"/>
    <x v="36"/>
    <x v="3"/>
    <x v="0"/>
  </r>
  <r>
    <x v="23"/>
    <x v="36"/>
    <x v="3"/>
    <x v="0"/>
  </r>
  <r>
    <x v="24"/>
    <x v="36"/>
    <x v="3"/>
    <x v="0"/>
  </r>
  <r>
    <x v="25"/>
    <x v="36"/>
    <x v="3"/>
    <x v="0"/>
  </r>
  <r>
    <x v="26"/>
    <x v="36"/>
    <x v="3"/>
    <x v="0"/>
  </r>
  <r>
    <x v="27"/>
    <x v="36"/>
    <x v="3"/>
    <x v="0"/>
  </r>
  <r>
    <x v="28"/>
    <x v="36"/>
    <x v="3"/>
    <x v="0"/>
  </r>
  <r>
    <x v="29"/>
    <x v="36"/>
    <x v="3"/>
    <x v="0"/>
  </r>
  <r>
    <x v="30"/>
    <x v="36"/>
    <x v="3"/>
    <x v="0"/>
  </r>
  <r>
    <x v="31"/>
    <x v="36"/>
    <x v="3"/>
    <x v="0"/>
  </r>
  <r>
    <x v="32"/>
    <x v="36"/>
    <x v="3"/>
    <x v="0"/>
  </r>
  <r>
    <x v="33"/>
    <x v="36"/>
    <x v="3"/>
    <x v="0"/>
  </r>
  <r>
    <x v="34"/>
    <x v="36"/>
    <x v="3"/>
    <x v="0"/>
  </r>
  <r>
    <x v="35"/>
    <x v="36"/>
    <x v="3"/>
    <x v="0"/>
  </r>
  <r>
    <x v="36"/>
    <x v="36"/>
    <x v="3"/>
    <x v="0"/>
  </r>
  <r>
    <x v="0"/>
    <x v="36"/>
    <x v="4"/>
    <x v="0"/>
  </r>
  <r>
    <x v="1"/>
    <x v="36"/>
    <x v="4"/>
    <x v="0"/>
  </r>
  <r>
    <x v="2"/>
    <x v="36"/>
    <x v="4"/>
    <x v="0"/>
  </r>
  <r>
    <x v="3"/>
    <x v="36"/>
    <x v="4"/>
    <x v="0"/>
  </r>
  <r>
    <x v="4"/>
    <x v="36"/>
    <x v="4"/>
    <x v="0"/>
  </r>
  <r>
    <x v="5"/>
    <x v="36"/>
    <x v="4"/>
    <x v="0"/>
  </r>
  <r>
    <x v="6"/>
    <x v="36"/>
    <x v="4"/>
    <x v="0"/>
  </r>
  <r>
    <x v="7"/>
    <x v="36"/>
    <x v="4"/>
    <x v="0"/>
  </r>
  <r>
    <x v="8"/>
    <x v="36"/>
    <x v="4"/>
    <x v="0"/>
  </r>
  <r>
    <x v="9"/>
    <x v="36"/>
    <x v="4"/>
    <x v="0"/>
  </r>
  <r>
    <x v="10"/>
    <x v="36"/>
    <x v="4"/>
    <x v="0"/>
  </r>
  <r>
    <x v="11"/>
    <x v="36"/>
    <x v="4"/>
    <x v="0"/>
  </r>
  <r>
    <x v="12"/>
    <x v="36"/>
    <x v="4"/>
    <x v="0"/>
  </r>
  <r>
    <x v="13"/>
    <x v="36"/>
    <x v="4"/>
    <x v="0"/>
  </r>
  <r>
    <x v="14"/>
    <x v="36"/>
    <x v="4"/>
    <x v="0"/>
  </r>
  <r>
    <x v="15"/>
    <x v="36"/>
    <x v="4"/>
    <x v="0"/>
  </r>
  <r>
    <x v="16"/>
    <x v="36"/>
    <x v="4"/>
    <x v="0"/>
  </r>
  <r>
    <x v="17"/>
    <x v="36"/>
    <x v="4"/>
    <x v="0"/>
  </r>
  <r>
    <x v="18"/>
    <x v="36"/>
    <x v="4"/>
    <x v="0"/>
  </r>
  <r>
    <x v="19"/>
    <x v="36"/>
    <x v="4"/>
    <x v="0"/>
  </r>
  <r>
    <x v="20"/>
    <x v="36"/>
    <x v="4"/>
    <x v="0"/>
  </r>
  <r>
    <x v="21"/>
    <x v="36"/>
    <x v="4"/>
    <x v="0"/>
  </r>
  <r>
    <x v="22"/>
    <x v="36"/>
    <x v="4"/>
    <x v="0"/>
  </r>
  <r>
    <x v="23"/>
    <x v="36"/>
    <x v="4"/>
    <x v="0"/>
  </r>
  <r>
    <x v="24"/>
    <x v="36"/>
    <x v="4"/>
    <x v="0"/>
  </r>
  <r>
    <x v="25"/>
    <x v="36"/>
    <x v="4"/>
    <x v="0"/>
  </r>
  <r>
    <x v="26"/>
    <x v="36"/>
    <x v="4"/>
    <x v="0"/>
  </r>
  <r>
    <x v="27"/>
    <x v="36"/>
    <x v="4"/>
    <x v="0"/>
  </r>
  <r>
    <x v="28"/>
    <x v="36"/>
    <x v="4"/>
    <x v="0"/>
  </r>
  <r>
    <x v="29"/>
    <x v="36"/>
    <x v="4"/>
    <x v="0"/>
  </r>
  <r>
    <x v="30"/>
    <x v="36"/>
    <x v="4"/>
    <x v="0"/>
  </r>
  <r>
    <x v="31"/>
    <x v="36"/>
    <x v="4"/>
    <x v="0"/>
  </r>
  <r>
    <x v="32"/>
    <x v="36"/>
    <x v="4"/>
    <x v="0"/>
  </r>
  <r>
    <x v="33"/>
    <x v="36"/>
    <x v="4"/>
    <x v="0"/>
  </r>
  <r>
    <x v="34"/>
    <x v="36"/>
    <x v="4"/>
    <x v="0"/>
  </r>
  <r>
    <x v="35"/>
    <x v="36"/>
    <x v="4"/>
    <x v="0"/>
  </r>
  <r>
    <x v="36"/>
    <x v="36"/>
    <x v="4"/>
    <x v="0"/>
  </r>
  <r>
    <x v="0"/>
    <x v="37"/>
    <x v="2"/>
    <x v="0"/>
  </r>
  <r>
    <x v="1"/>
    <x v="37"/>
    <x v="2"/>
    <x v="0"/>
  </r>
  <r>
    <x v="2"/>
    <x v="37"/>
    <x v="2"/>
    <x v="0"/>
  </r>
  <r>
    <x v="3"/>
    <x v="37"/>
    <x v="2"/>
    <x v="0"/>
  </r>
  <r>
    <x v="4"/>
    <x v="37"/>
    <x v="2"/>
    <x v="0"/>
  </r>
  <r>
    <x v="5"/>
    <x v="37"/>
    <x v="2"/>
    <x v="0"/>
  </r>
  <r>
    <x v="6"/>
    <x v="37"/>
    <x v="2"/>
    <x v="0"/>
  </r>
  <r>
    <x v="7"/>
    <x v="37"/>
    <x v="2"/>
    <x v="0"/>
  </r>
  <r>
    <x v="8"/>
    <x v="37"/>
    <x v="2"/>
    <x v="0"/>
  </r>
  <r>
    <x v="9"/>
    <x v="37"/>
    <x v="2"/>
    <x v="0"/>
  </r>
  <r>
    <x v="10"/>
    <x v="37"/>
    <x v="2"/>
    <x v="0"/>
  </r>
  <r>
    <x v="11"/>
    <x v="37"/>
    <x v="2"/>
    <x v="0"/>
  </r>
  <r>
    <x v="12"/>
    <x v="37"/>
    <x v="2"/>
    <x v="0"/>
  </r>
  <r>
    <x v="13"/>
    <x v="37"/>
    <x v="2"/>
    <x v="0"/>
  </r>
  <r>
    <x v="14"/>
    <x v="37"/>
    <x v="2"/>
    <x v="0"/>
  </r>
  <r>
    <x v="15"/>
    <x v="37"/>
    <x v="2"/>
    <x v="0"/>
  </r>
  <r>
    <x v="16"/>
    <x v="37"/>
    <x v="2"/>
    <x v="0"/>
  </r>
  <r>
    <x v="17"/>
    <x v="37"/>
    <x v="2"/>
    <x v="0"/>
  </r>
  <r>
    <x v="18"/>
    <x v="37"/>
    <x v="2"/>
    <x v="0"/>
  </r>
  <r>
    <x v="19"/>
    <x v="37"/>
    <x v="2"/>
    <x v="0"/>
  </r>
  <r>
    <x v="20"/>
    <x v="37"/>
    <x v="2"/>
    <x v="0"/>
  </r>
  <r>
    <x v="21"/>
    <x v="37"/>
    <x v="2"/>
    <x v="0"/>
  </r>
  <r>
    <x v="22"/>
    <x v="37"/>
    <x v="2"/>
    <x v="0"/>
  </r>
  <r>
    <x v="23"/>
    <x v="37"/>
    <x v="2"/>
    <x v="0"/>
  </r>
  <r>
    <x v="24"/>
    <x v="37"/>
    <x v="2"/>
    <x v="0"/>
  </r>
  <r>
    <x v="25"/>
    <x v="37"/>
    <x v="2"/>
    <x v="0"/>
  </r>
  <r>
    <x v="26"/>
    <x v="37"/>
    <x v="2"/>
    <x v="0"/>
  </r>
  <r>
    <x v="27"/>
    <x v="37"/>
    <x v="2"/>
    <x v="0"/>
  </r>
  <r>
    <x v="28"/>
    <x v="37"/>
    <x v="2"/>
    <x v="0"/>
  </r>
  <r>
    <x v="29"/>
    <x v="37"/>
    <x v="2"/>
    <x v="0"/>
  </r>
  <r>
    <x v="30"/>
    <x v="37"/>
    <x v="2"/>
    <x v="0"/>
  </r>
  <r>
    <x v="31"/>
    <x v="37"/>
    <x v="2"/>
    <x v="0"/>
  </r>
  <r>
    <x v="32"/>
    <x v="37"/>
    <x v="2"/>
    <x v="0"/>
  </r>
  <r>
    <x v="33"/>
    <x v="37"/>
    <x v="2"/>
    <x v="0"/>
  </r>
  <r>
    <x v="34"/>
    <x v="37"/>
    <x v="2"/>
    <x v="0"/>
  </r>
  <r>
    <x v="35"/>
    <x v="37"/>
    <x v="2"/>
    <x v="0"/>
  </r>
  <r>
    <x v="36"/>
    <x v="37"/>
    <x v="2"/>
    <x v="0"/>
  </r>
  <r>
    <x v="0"/>
    <x v="37"/>
    <x v="3"/>
    <x v="0"/>
  </r>
  <r>
    <x v="1"/>
    <x v="37"/>
    <x v="3"/>
    <x v="0"/>
  </r>
  <r>
    <x v="2"/>
    <x v="37"/>
    <x v="3"/>
    <x v="0"/>
  </r>
  <r>
    <x v="3"/>
    <x v="37"/>
    <x v="3"/>
    <x v="0"/>
  </r>
  <r>
    <x v="4"/>
    <x v="37"/>
    <x v="3"/>
    <x v="0"/>
  </r>
  <r>
    <x v="5"/>
    <x v="37"/>
    <x v="3"/>
    <x v="0"/>
  </r>
  <r>
    <x v="6"/>
    <x v="37"/>
    <x v="3"/>
    <x v="0"/>
  </r>
  <r>
    <x v="7"/>
    <x v="37"/>
    <x v="3"/>
    <x v="0"/>
  </r>
  <r>
    <x v="8"/>
    <x v="37"/>
    <x v="3"/>
    <x v="0"/>
  </r>
  <r>
    <x v="9"/>
    <x v="37"/>
    <x v="3"/>
    <x v="0"/>
  </r>
  <r>
    <x v="10"/>
    <x v="37"/>
    <x v="3"/>
    <x v="0"/>
  </r>
  <r>
    <x v="11"/>
    <x v="37"/>
    <x v="3"/>
    <x v="0"/>
  </r>
  <r>
    <x v="12"/>
    <x v="37"/>
    <x v="3"/>
    <x v="0"/>
  </r>
  <r>
    <x v="13"/>
    <x v="37"/>
    <x v="3"/>
    <x v="0"/>
  </r>
  <r>
    <x v="14"/>
    <x v="37"/>
    <x v="3"/>
    <x v="0"/>
  </r>
  <r>
    <x v="15"/>
    <x v="37"/>
    <x v="3"/>
    <x v="0"/>
  </r>
  <r>
    <x v="16"/>
    <x v="37"/>
    <x v="3"/>
    <x v="0"/>
  </r>
  <r>
    <x v="17"/>
    <x v="37"/>
    <x v="3"/>
    <x v="0"/>
  </r>
  <r>
    <x v="18"/>
    <x v="37"/>
    <x v="3"/>
    <x v="0"/>
  </r>
  <r>
    <x v="19"/>
    <x v="37"/>
    <x v="3"/>
    <x v="0"/>
  </r>
  <r>
    <x v="20"/>
    <x v="37"/>
    <x v="3"/>
    <x v="0"/>
  </r>
  <r>
    <x v="21"/>
    <x v="37"/>
    <x v="3"/>
    <x v="0"/>
  </r>
  <r>
    <x v="22"/>
    <x v="37"/>
    <x v="3"/>
    <x v="0"/>
  </r>
  <r>
    <x v="23"/>
    <x v="37"/>
    <x v="3"/>
    <x v="0"/>
  </r>
  <r>
    <x v="24"/>
    <x v="37"/>
    <x v="3"/>
    <x v="0"/>
  </r>
  <r>
    <x v="25"/>
    <x v="37"/>
    <x v="3"/>
    <x v="0"/>
  </r>
  <r>
    <x v="26"/>
    <x v="37"/>
    <x v="3"/>
    <x v="0"/>
  </r>
  <r>
    <x v="27"/>
    <x v="37"/>
    <x v="3"/>
    <x v="0"/>
  </r>
  <r>
    <x v="28"/>
    <x v="37"/>
    <x v="3"/>
    <x v="0"/>
  </r>
  <r>
    <x v="29"/>
    <x v="37"/>
    <x v="3"/>
    <x v="0"/>
  </r>
  <r>
    <x v="30"/>
    <x v="37"/>
    <x v="3"/>
    <x v="0"/>
  </r>
  <r>
    <x v="31"/>
    <x v="37"/>
    <x v="3"/>
    <x v="0"/>
  </r>
  <r>
    <x v="32"/>
    <x v="37"/>
    <x v="3"/>
    <x v="0"/>
  </r>
  <r>
    <x v="33"/>
    <x v="37"/>
    <x v="3"/>
    <x v="0"/>
  </r>
  <r>
    <x v="34"/>
    <x v="37"/>
    <x v="3"/>
    <x v="0"/>
  </r>
  <r>
    <x v="35"/>
    <x v="37"/>
    <x v="3"/>
    <x v="0"/>
  </r>
  <r>
    <x v="36"/>
    <x v="37"/>
    <x v="3"/>
    <x v="0"/>
  </r>
  <r>
    <x v="0"/>
    <x v="37"/>
    <x v="4"/>
    <x v="0"/>
  </r>
  <r>
    <x v="1"/>
    <x v="37"/>
    <x v="4"/>
    <x v="0"/>
  </r>
  <r>
    <x v="2"/>
    <x v="37"/>
    <x v="4"/>
    <x v="0"/>
  </r>
  <r>
    <x v="3"/>
    <x v="37"/>
    <x v="4"/>
    <x v="0"/>
  </r>
  <r>
    <x v="4"/>
    <x v="37"/>
    <x v="4"/>
    <x v="0"/>
  </r>
  <r>
    <x v="5"/>
    <x v="37"/>
    <x v="4"/>
    <x v="0"/>
  </r>
  <r>
    <x v="6"/>
    <x v="37"/>
    <x v="4"/>
    <x v="0"/>
  </r>
  <r>
    <x v="7"/>
    <x v="37"/>
    <x v="4"/>
    <x v="0"/>
  </r>
  <r>
    <x v="8"/>
    <x v="37"/>
    <x v="4"/>
    <x v="0"/>
  </r>
  <r>
    <x v="9"/>
    <x v="37"/>
    <x v="4"/>
    <x v="0"/>
  </r>
  <r>
    <x v="10"/>
    <x v="37"/>
    <x v="4"/>
    <x v="0"/>
  </r>
  <r>
    <x v="11"/>
    <x v="37"/>
    <x v="4"/>
    <x v="0"/>
  </r>
  <r>
    <x v="12"/>
    <x v="37"/>
    <x v="4"/>
    <x v="0"/>
  </r>
  <r>
    <x v="13"/>
    <x v="37"/>
    <x v="4"/>
    <x v="0"/>
  </r>
  <r>
    <x v="14"/>
    <x v="37"/>
    <x v="4"/>
    <x v="0"/>
  </r>
  <r>
    <x v="15"/>
    <x v="37"/>
    <x v="4"/>
    <x v="0"/>
  </r>
  <r>
    <x v="16"/>
    <x v="37"/>
    <x v="4"/>
    <x v="0"/>
  </r>
  <r>
    <x v="17"/>
    <x v="37"/>
    <x v="4"/>
    <x v="0"/>
  </r>
  <r>
    <x v="18"/>
    <x v="37"/>
    <x v="4"/>
    <x v="0"/>
  </r>
  <r>
    <x v="19"/>
    <x v="37"/>
    <x v="4"/>
    <x v="0"/>
  </r>
  <r>
    <x v="20"/>
    <x v="37"/>
    <x v="4"/>
    <x v="0"/>
  </r>
  <r>
    <x v="21"/>
    <x v="37"/>
    <x v="4"/>
    <x v="0"/>
  </r>
  <r>
    <x v="22"/>
    <x v="37"/>
    <x v="4"/>
    <x v="0"/>
  </r>
  <r>
    <x v="23"/>
    <x v="37"/>
    <x v="4"/>
    <x v="0"/>
  </r>
  <r>
    <x v="24"/>
    <x v="37"/>
    <x v="4"/>
    <x v="0"/>
  </r>
  <r>
    <x v="25"/>
    <x v="37"/>
    <x v="4"/>
    <x v="0"/>
  </r>
  <r>
    <x v="26"/>
    <x v="37"/>
    <x v="4"/>
    <x v="0"/>
  </r>
  <r>
    <x v="27"/>
    <x v="37"/>
    <x v="4"/>
    <x v="0"/>
  </r>
  <r>
    <x v="28"/>
    <x v="37"/>
    <x v="4"/>
    <x v="0"/>
  </r>
  <r>
    <x v="29"/>
    <x v="37"/>
    <x v="4"/>
    <x v="0"/>
  </r>
  <r>
    <x v="30"/>
    <x v="37"/>
    <x v="4"/>
    <x v="0"/>
  </r>
  <r>
    <x v="31"/>
    <x v="37"/>
    <x v="4"/>
    <x v="0"/>
  </r>
  <r>
    <x v="32"/>
    <x v="37"/>
    <x v="4"/>
    <x v="0"/>
  </r>
  <r>
    <x v="33"/>
    <x v="37"/>
    <x v="4"/>
    <x v="0"/>
  </r>
  <r>
    <x v="34"/>
    <x v="37"/>
    <x v="4"/>
    <x v="0"/>
  </r>
  <r>
    <x v="35"/>
    <x v="37"/>
    <x v="4"/>
    <x v="0"/>
  </r>
  <r>
    <x v="36"/>
    <x v="37"/>
    <x v="4"/>
    <x v="0"/>
  </r>
  <r>
    <x v="0"/>
    <x v="38"/>
    <x v="2"/>
    <x v="0"/>
  </r>
  <r>
    <x v="1"/>
    <x v="38"/>
    <x v="2"/>
    <x v="0"/>
  </r>
  <r>
    <x v="2"/>
    <x v="38"/>
    <x v="2"/>
    <x v="0"/>
  </r>
  <r>
    <x v="3"/>
    <x v="38"/>
    <x v="2"/>
    <x v="0"/>
  </r>
  <r>
    <x v="4"/>
    <x v="38"/>
    <x v="2"/>
    <x v="0"/>
  </r>
  <r>
    <x v="5"/>
    <x v="38"/>
    <x v="2"/>
    <x v="0"/>
  </r>
  <r>
    <x v="6"/>
    <x v="38"/>
    <x v="2"/>
    <x v="0"/>
  </r>
  <r>
    <x v="7"/>
    <x v="38"/>
    <x v="2"/>
    <x v="0"/>
  </r>
  <r>
    <x v="8"/>
    <x v="38"/>
    <x v="2"/>
    <x v="0"/>
  </r>
  <r>
    <x v="9"/>
    <x v="38"/>
    <x v="2"/>
    <x v="0"/>
  </r>
  <r>
    <x v="10"/>
    <x v="38"/>
    <x v="2"/>
    <x v="0"/>
  </r>
  <r>
    <x v="11"/>
    <x v="38"/>
    <x v="2"/>
    <x v="0"/>
  </r>
  <r>
    <x v="12"/>
    <x v="38"/>
    <x v="2"/>
    <x v="0"/>
  </r>
  <r>
    <x v="13"/>
    <x v="38"/>
    <x v="2"/>
    <x v="0"/>
  </r>
  <r>
    <x v="14"/>
    <x v="38"/>
    <x v="2"/>
    <x v="0"/>
  </r>
  <r>
    <x v="15"/>
    <x v="38"/>
    <x v="2"/>
    <x v="0"/>
  </r>
  <r>
    <x v="16"/>
    <x v="38"/>
    <x v="2"/>
    <x v="0"/>
  </r>
  <r>
    <x v="17"/>
    <x v="38"/>
    <x v="2"/>
    <x v="0"/>
  </r>
  <r>
    <x v="18"/>
    <x v="38"/>
    <x v="2"/>
    <x v="0"/>
  </r>
  <r>
    <x v="19"/>
    <x v="38"/>
    <x v="2"/>
    <x v="0"/>
  </r>
  <r>
    <x v="20"/>
    <x v="38"/>
    <x v="2"/>
    <x v="0"/>
  </r>
  <r>
    <x v="21"/>
    <x v="38"/>
    <x v="2"/>
    <x v="0"/>
  </r>
  <r>
    <x v="22"/>
    <x v="38"/>
    <x v="2"/>
    <x v="0"/>
  </r>
  <r>
    <x v="23"/>
    <x v="38"/>
    <x v="2"/>
    <x v="0"/>
  </r>
  <r>
    <x v="24"/>
    <x v="38"/>
    <x v="2"/>
    <x v="0"/>
  </r>
  <r>
    <x v="25"/>
    <x v="38"/>
    <x v="2"/>
    <x v="0"/>
  </r>
  <r>
    <x v="26"/>
    <x v="38"/>
    <x v="2"/>
    <x v="0"/>
  </r>
  <r>
    <x v="27"/>
    <x v="38"/>
    <x v="2"/>
    <x v="0"/>
  </r>
  <r>
    <x v="28"/>
    <x v="38"/>
    <x v="2"/>
    <x v="0"/>
  </r>
  <r>
    <x v="29"/>
    <x v="38"/>
    <x v="2"/>
    <x v="0"/>
  </r>
  <r>
    <x v="30"/>
    <x v="38"/>
    <x v="2"/>
    <x v="0"/>
  </r>
  <r>
    <x v="31"/>
    <x v="38"/>
    <x v="2"/>
    <x v="0"/>
  </r>
  <r>
    <x v="32"/>
    <x v="38"/>
    <x v="2"/>
    <x v="0"/>
  </r>
  <r>
    <x v="33"/>
    <x v="38"/>
    <x v="2"/>
    <x v="0"/>
  </r>
  <r>
    <x v="34"/>
    <x v="38"/>
    <x v="2"/>
    <x v="0"/>
  </r>
  <r>
    <x v="35"/>
    <x v="38"/>
    <x v="2"/>
    <x v="0"/>
  </r>
  <r>
    <x v="36"/>
    <x v="38"/>
    <x v="2"/>
    <x v="0"/>
  </r>
  <r>
    <x v="0"/>
    <x v="38"/>
    <x v="3"/>
    <x v="0"/>
  </r>
  <r>
    <x v="1"/>
    <x v="38"/>
    <x v="3"/>
    <x v="0"/>
  </r>
  <r>
    <x v="2"/>
    <x v="38"/>
    <x v="3"/>
    <x v="0"/>
  </r>
  <r>
    <x v="3"/>
    <x v="38"/>
    <x v="3"/>
    <x v="0"/>
  </r>
  <r>
    <x v="4"/>
    <x v="38"/>
    <x v="3"/>
    <x v="0"/>
  </r>
  <r>
    <x v="5"/>
    <x v="38"/>
    <x v="3"/>
    <x v="0"/>
  </r>
  <r>
    <x v="6"/>
    <x v="38"/>
    <x v="3"/>
    <x v="0"/>
  </r>
  <r>
    <x v="7"/>
    <x v="38"/>
    <x v="3"/>
    <x v="0"/>
  </r>
  <r>
    <x v="8"/>
    <x v="38"/>
    <x v="3"/>
    <x v="0"/>
  </r>
  <r>
    <x v="9"/>
    <x v="38"/>
    <x v="3"/>
    <x v="0"/>
  </r>
  <r>
    <x v="10"/>
    <x v="38"/>
    <x v="3"/>
    <x v="0"/>
  </r>
  <r>
    <x v="11"/>
    <x v="38"/>
    <x v="3"/>
    <x v="0"/>
  </r>
  <r>
    <x v="12"/>
    <x v="38"/>
    <x v="3"/>
    <x v="0"/>
  </r>
  <r>
    <x v="13"/>
    <x v="38"/>
    <x v="3"/>
    <x v="0"/>
  </r>
  <r>
    <x v="14"/>
    <x v="38"/>
    <x v="3"/>
    <x v="0"/>
  </r>
  <r>
    <x v="15"/>
    <x v="38"/>
    <x v="3"/>
    <x v="0"/>
  </r>
  <r>
    <x v="16"/>
    <x v="38"/>
    <x v="3"/>
    <x v="0"/>
  </r>
  <r>
    <x v="17"/>
    <x v="38"/>
    <x v="3"/>
    <x v="0"/>
  </r>
  <r>
    <x v="18"/>
    <x v="38"/>
    <x v="3"/>
    <x v="0"/>
  </r>
  <r>
    <x v="19"/>
    <x v="38"/>
    <x v="3"/>
    <x v="0"/>
  </r>
  <r>
    <x v="20"/>
    <x v="38"/>
    <x v="3"/>
    <x v="0"/>
  </r>
  <r>
    <x v="21"/>
    <x v="38"/>
    <x v="3"/>
    <x v="0"/>
  </r>
  <r>
    <x v="22"/>
    <x v="38"/>
    <x v="3"/>
    <x v="0"/>
  </r>
  <r>
    <x v="23"/>
    <x v="38"/>
    <x v="3"/>
    <x v="0"/>
  </r>
  <r>
    <x v="24"/>
    <x v="38"/>
    <x v="3"/>
    <x v="0"/>
  </r>
  <r>
    <x v="25"/>
    <x v="38"/>
    <x v="3"/>
    <x v="0"/>
  </r>
  <r>
    <x v="26"/>
    <x v="38"/>
    <x v="3"/>
    <x v="0"/>
  </r>
  <r>
    <x v="27"/>
    <x v="38"/>
    <x v="3"/>
    <x v="0"/>
  </r>
  <r>
    <x v="28"/>
    <x v="38"/>
    <x v="3"/>
    <x v="0"/>
  </r>
  <r>
    <x v="29"/>
    <x v="38"/>
    <x v="3"/>
    <x v="0"/>
  </r>
  <r>
    <x v="30"/>
    <x v="38"/>
    <x v="3"/>
    <x v="0"/>
  </r>
  <r>
    <x v="31"/>
    <x v="38"/>
    <x v="3"/>
    <x v="0"/>
  </r>
  <r>
    <x v="32"/>
    <x v="38"/>
    <x v="3"/>
    <x v="0"/>
  </r>
  <r>
    <x v="33"/>
    <x v="38"/>
    <x v="3"/>
    <x v="0"/>
  </r>
  <r>
    <x v="34"/>
    <x v="38"/>
    <x v="3"/>
    <x v="0"/>
  </r>
  <r>
    <x v="35"/>
    <x v="38"/>
    <x v="3"/>
    <x v="0"/>
  </r>
  <r>
    <x v="36"/>
    <x v="38"/>
    <x v="3"/>
    <x v="0"/>
  </r>
  <r>
    <x v="0"/>
    <x v="38"/>
    <x v="4"/>
    <x v="0"/>
  </r>
  <r>
    <x v="1"/>
    <x v="38"/>
    <x v="4"/>
    <x v="0"/>
  </r>
  <r>
    <x v="2"/>
    <x v="38"/>
    <x v="4"/>
    <x v="0"/>
  </r>
  <r>
    <x v="3"/>
    <x v="38"/>
    <x v="4"/>
    <x v="0"/>
  </r>
  <r>
    <x v="4"/>
    <x v="38"/>
    <x v="4"/>
    <x v="0"/>
  </r>
  <r>
    <x v="5"/>
    <x v="38"/>
    <x v="4"/>
    <x v="0"/>
  </r>
  <r>
    <x v="6"/>
    <x v="38"/>
    <x v="4"/>
    <x v="0"/>
  </r>
  <r>
    <x v="7"/>
    <x v="38"/>
    <x v="4"/>
    <x v="0"/>
  </r>
  <r>
    <x v="8"/>
    <x v="38"/>
    <x v="4"/>
    <x v="0"/>
  </r>
  <r>
    <x v="9"/>
    <x v="38"/>
    <x v="4"/>
    <x v="0"/>
  </r>
  <r>
    <x v="10"/>
    <x v="38"/>
    <x v="4"/>
    <x v="0"/>
  </r>
  <r>
    <x v="11"/>
    <x v="38"/>
    <x v="4"/>
    <x v="0"/>
  </r>
  <r>
    <x v="12"/>
    <x v="38"/>
    <x v="4"/>
    <x v="0"/>
  </r>
  <r>
    <x v="13"/>
    <x v="38"/>
    <x v="4"/>
    <x v="0"/>
  </r>
  <r>
    <x v="14"/>
    <x v="38"/>
    <x v="4"/>
    <x v="0"/>
  </r>
  <r>
    <x v="15"/>
    <x v="38"/>
    <x v="4"/>
    <x v="0"/>
  </r>
  <r>
    <x v="16"/>
    <x v="38"/>
    <x v="4"/>
    <x v="0"/>
  </r>
  <r>
    <x v="17"/>
    <x v="38"/>
    <x v="4"/>
    <x v="0"/>
  </r>
  <r>
    <x v="18"/>
    <x v="38"/>
    <x v="4"/>
    <x v="0"/>
  </r>
  <r>
    <x v="19"/>
    <x v="38"/>
    <x v="4"/>
    <x v="0"/>
  </r>
  <r>
    <x v="20"/>
    <x v="38"/>
    <x v="4"/>
    <x v="0"/>
  </r>
  <r>
    <x v="21"/>
    <x v="38"/>
    <x v="4"/>
    <x v="0"/>
  </r>
  <r>
    <x v="22"/>
    <x v="38"/>
    <x v="4"/>
    <x v="0"/>
  </r>
  <r>
    <x v="23"/>
    <x v="38"/>
    <x v="4"/>
    <x v="0"/>
  </r>
  <r>
    <x v="24"/>
    <x v="38"/>
    <x v="4"/>
    <x v="0"/>
  </r>
  <r>
    <x v="25"/>
    <x v="38"/>
    <x v="4"/>
    <x v="0"/>
  </r>
  <r>
    <x v="26"/>
    <x v="38"/>
    <x v="4"/>
    <x v="0"/>
  </r>
  <r>
    <x v="27"/>
    <x v="38"/>
    <x v="4"/>
    <x v="0"/>
  </r>
  <r>
    <x v="28"/>
    <x v="38"/>
    <x v="4"/>
    <x v="0"/>
  </r>
  <r>
    <x v="29"/>
    <x v="38"/>
    <x v="4"/>
    <x v="0"/>
  </r>
  <r>
    <x v="30"/>
    <x v="38"/>
    <x v="4"/>
    <x v="0"/>
  </r>
  <r>
    <x v="31"/>
    <x v="38"/>
    <x v="4"/>
    <x v="0"/>
  </r>
  <r>
    <x v="32"/>
    <x v="38"/>
    <x v="4"/>
    <x v="0"/>
  </r>
  <r>
    <x v="33"/>
    <x v="38"/>
    <x v="4"/>
    <x v="0"/>
  </r>
  <r>
    <x v="34"/>
    <x v="38"/>
    <x v="4"/>
    <x v="0"/>
  </r>
  <r>
    <x v="35"/>
    <x v="38"/>
    <x v="4"/>
    <x v="0"/>
  </r>
  <r>
    <x v="36"/>
    <x v="38"/>
    <x v="4"/>
    <x v="0"/>
  </r>
  <r>
    <x v="0"/>
    <x v="39"/>
    <x v="2"/>
    <x v="0"/>
  </r>
  <r>
    <x v="1"/>
    <x v="39"/>
    <x v="2"/>
    <x v="0"/>
  </r>
  <r>
    <x v="2"/>
    <x v="39"/>
    <x v="2"/>
    <x v="0"/>
  </r>
  <r>
    <x v="3"/>
    <x v="39"/>
    <x v="2"/>
    <x v="0"/>
  </r>
  <r>
    <x v="4"/>
    <x v="39"/>
    <x v="2"/>
    <x v="0"/>
  </r>
  <r>
    <x v="5"/>
    <x v="39"/>
    <x v="2"/>
    <x v="0"/>
  </r>
  <r>
    <x v="6"/>
    <x v="39"/>
    <x v="2"/>
    <x v="0"/>
  </r>
  <r>
    <x v="7"/>
    <x v="39"/>
    <x v="2"/>
    <x v="0"/>
  </r>
  <r>
    <x v="8"/>
    <x v="39"/>
    <x v="2"/>
    <x v="0"/>
  </r>
  <r>
    <x v="9"/>
    <x v="39"/>
    <x v="2"/>
    <x v="0"/>
  </r>
  <r>
    <x v="10"/>
    <x v="39"/>
    <x v="2"/>
    <x v="0"/>
  </r>
  <r>
    <x v="11"/>
    <x v="39"/>
    <x v="2"/>
    <x v="0"/>
  </r>
  <r>
    <x v="12"/>
    <x v="39"/>
    <x v="2"/>
    <x v="0"/>
  </r>
  <r>
    <x v="13"/>
    <x v="39"/>
    <x v="2"/>
    <x v="0"/>
  </r>
  <r>
    <x v="14"/>
    <x v="39"/>
    <x v="2"/>
    <x v="0"/>
  </r>
  <r>
    <x v="15"/>
    <x v="39"/>
    <x v="2"/>
    <x v="0"/>
  </r>
  <r>
    <x v="16"/>
    <x v="39"/>
    <x v="2"/>
    <x v="0"/>
  </r>
  <r>
    <x v="17"/>
    <x v="39"/>
    <x v="2"/>
    <x v="0"/>
  </r>
  <r>
    <x v="18"/>
    <x v="39"/>
    <x v="2"/>
    <x v="0"/>
  </r>
  <r>
    <x v="19"/>
    <x v="39"/>
    <x v="2"/>
    <x v="0"/>
  </r>
  <r>
    <x v="20"/>
    <x v="39"/>
    <x v="2"/>
    <x v="0"/>
  </r>
  <r>
    <x v="21"/>
    <x v="39"/>
    <x v="2"/>
    <x v="0"/>
  </r>
  <r>
    <x v="22"/>
    <x v="39"/>
    <x v="2"/>
    <x v="0"/>
  </r>
  <r>
    <x v="23"/>
    <x v="39"/>
    <x v="2"/>
    <x v="0"/>
  </r>
  <r>
    <x v="24"/>
    <x v="39"/>
    <x v="2"/>
    <x v="0"/>
  </r>
  <r>
    <x v="25"/>
    <x v="39"/>
    <x v="2"/>
    <x v="0"/>
  </r>
  <r>
    <x v="26"/>
    <x v="39"/>
    <x v="2"/>
    <x v="0"/>
  </r>
  <r>
    <x v="27"/>
    <x v="39"/>
    <x v="2"/>
    <x v="0"/>
  </r>
  <r>
    <x v="28"/>
    <x v="39"/>
    <x v="2"/>
    <x v="0"/>
  </r>
  <r>
    <x v="29"/>
    <x v="39"/>
    <x v="2"/>
    <x v="0"/>
  </r>
  <r>
    <x v="30"/>
    <x v="39"/>
    <x v="2"/>
    <x v="0"/>
  </r>
  <r>
    <x v="31"/>
    <x v="39"/>
    <x v="2"/>
    <x v="0"/>
  </r>
  <r>
    <x v="32"/>
    <x v="39"/>
    <x v="2"/>
    <x v="0"/>
  </r>
  <r>
    <x v="33"/>
    <x v="39"/>
    <x v="2"/>
    <x v="0"/>
  </r>
  <r>
    <x v="34"/>
    <x v="39"/>
    <x v="2"/>
    <x v="0"/>
  </r>
  <r>
    <x v="35"/>
    <x v="39"/>
    <x v="2"/>
    <x v="0"/>
  </r>
  <r>
    <x v="36"/>
    <x v="39"/>
    <x v="2"/>
    <x v="0"/>
  </r>
  <r>
    <x v="0"/>
    <x v="39"/>
    <x v="3"/>
    <x v="0"/>
  </r>
  <r>
    <x v="1"/>
    <x v="39"/>
    <x v="3"/>
    <x v="0"/>
  </r>
  <r>
    <x v="2"/>
    <x v="39"/>
    <x v="3"/>
    <x v="0"/>
  </r>
  <r>
    <x v="3"/>
    <x v="39"/>
    <x v="3"/>
    <x v="0"/>
  </r>
  <r>
    <x v="4"/>
    <x v="39"/>
    <x v="3"/>
    <x v="0"/>
  </r>
  <r>
    <x v="5"/>
    <x v="39"/>
    <x v="3"/>
    <x v="0"/>
  </r>
  <r>
    <x v="6"/>
    <x v="39"/>
    <x v="3"/>
    <x v="0"/>
  </r>
  <r>
    <x v="7"/>
    <x v="39"/>
    <x v="3"/>
    <x v="0"/>
  </r>
  <r>
    <x v="8"/>
    <x v="39"/>
    <x v="3"/>
    <x v="0"/>
  </r>
  <r>
    <x v="9"/>
    <x v="39"/>
    <x v="3"/>
    <x v="0"/>
  </r>
  <r>
    <x v="10"/>
    <x v="39"/>
    <x v="3"/>
    <x v="0"/>
  </r>
  <r>
    <x v="11"/>
    <x v="39"/>
    <x v="3"/>
    <x v="0"/>
  </r>
  <r>
    <x v="12"/>
    <x v="39"/>
    <x v="3"/>
    <x v="0"/>
  </r>
  <r>
    <x v="13"/>
    <x v="39"/>
    <x v="3"/>
    <x v="0"/>
  </r>
  <r>
    <x v="14"/>
    <x v="39"/>
    <x v="3"/>
    <x v="0"/>
  </r>
  <r>
    <x v="15"/>
    <x v="39"/>
    <x v="3"/>
    <x v="0"/>
  </r>
  <r>
    <x v="16"/>
    <x v="39"/>
    <x v="3"/>
    <x v="0"/>
  </r>
  <r>
    <x v="17"/>
    <x v="39"/>
    <x v="3"/>
    <x v="0"/>
  </r>
  <r>
    <x v="18"/>
    <x v="39"/>
    <x v="3"/>
    <x v="0"/>
  </r>
  <r>
    <x v="19"/>
    <x v="39"/>
    <x v="3"/>
    <x v="0"/>
  </r>
  <r>
    <x v="20"/>
    <x v="39"/>
    <x v="3"/>
    <x v="0"/>
  </r>
  <r>
    <x v="21"/>
    <x v="39"/>
    <x v="3"/>
    <x v="0"/>
  </r>
  <r>
    <x v="22"/>
    <x v="39"/>
    <x v="3"/>
    <x v="0"/>
  </r>
  <r>
    <x v="23"/>
    <x v="39"/>
    <x v="3"/>
    <x v="0"/>
  </r>
  <r>
    <x v="24"/>
    <x v="39"/>
    <x v="3"/>
    <x v="0"/>
  </r>
  <r>
    <x v="25"/>
    <x v="39"/>
    <x v="3"/>
    <x v="0"/>
  </r>
  <r>
    <x v="26"/>
    <x v="39"/>
    <x v="3"/>
    <x v="0"/>
  </r>
  <r>
    <x v="27"/>
    <x v="39"/>
    <x v="3"/>
    <x v="0"/>
  </r>
  <r>
    <x v="28"/>
    <x v="39"/>
    <x v="3"/>
    <x v="0"/>
  </r>
  <r>
    <x v="29"/>
    <x v="39"/>
    <x v="3"/>
    <x v="0"/>
  </r>
  <r>
    <x v="30"/>
    <x v="39"/>
    <x v="3"/>
    <x v="0"/>
  </r>
  <r>
    <x v="31"/>
    <x v="39"/>
    <x v="3"/>
    <x v="0"/>
  </r>
  <r>
    <x v="32"/>
    <x v="39"/>
    <x v="3"/>
    <x v="0"/>
  </r>
  <r>
    <x v="33"/>
    <x v="39"/>
    <x v="3"/>
    <x v="0"/>
  </r>
  <r>
    <x v="34"/>
    <x v="39"/>
    <x v="3"/>
    <x v="0"/>
  </r>
  <r>
    <x v="35"/>
    <x v="39"/>
    <x v="3"/>
    <x v="0"/>
  </r>
  <r>
    <x v="36"/>
    <x v="39"/>
    <x v="3"/>
    <x v="0"/>
  </r>
  <r>
    <x v="0"/>
    <x v="39"/>
    <x v="4"/>
    <x v="0"/>
  </r>
  <r>
    <x v="1"/>
    <x v="39"/>
    <x v="4"/>
    <x v="0"/>
  </r>
  <r>
    <x v="2"/>
    <x v="39"/>
    <x v="4"/>
    <x v="0"/>
  </r>
  <r>
    <x v="3"/>
    <x v="39"/>
    <x v="4"/>
    <x v="0"/>
  </r>
  <r>
    <x v="4"/>
    <x v="39"/>
    <x v="4"/>
    <x v="0"/>
  </r>
  <r>
    <x v="5"/>
    <x v="39"/>
    <x v="4"/>
    <x v="0"/>
  </r>
  <r>
    <x v="6"/>
    <x v="39"/>
    <x v="4"/>
    <x v="0"/>
  </r>
  <r>
    <x v="7"/>
    <x v="39"/>
    <x v="4"/>
    <x v="0"/>
  </r>
  <r>
    <x v="8"/>
    <x v="39"/>
    <x v="4"/>
    <x v="0"/>
  </r>
  <r>
    <x v="9"/>
    <x v="39"/>
    <x v="4"/>
    <x v="0"/>
  </r>
  <r>
    <x v="10"/>
    <x v="39"/>
    <x v="4"/>
    <x v="0"/>
  </r>
  <r>
    <x v="11"/>
    <x v="39"/>
    <x v="4"/>
    <x v="0"/>
  </r>
  <r>
    <x v="12"/>
    <x v="39"/>
    <x v="4"/>
    <x v="0"/>
  </r>
  <r>
    <x v="13"/>
    <x v="39"/>
    <x v="4"/>
    <x v="0"/>
  </r>
  <r>
    <x v="14"/>
    <x v="39"/>
    <x v="4"/>
    <x v="0"/>
  </r>
  <r>
    <x v="15"/>
    <x v="39"/>
    <x v="4"/>
    <x v="0"/>
  </r>
  <r>
    <x v="16"/>
    <x v="39"/>
    <x v="4"/>
    <x v="0"/>
  </r>
  <r>
    <x v="17"/>
    <x v="39"/>
    <x v="4"/>
    <x v="0"/>
  </r>
  <r>
    <x v="18"/>
    <x v="39"/>
    <x v="4"/>
    <x v="0"/>
  </r>
  <r>
    <x v="19"/>
    <x v="39"/>
    <x v="4"/>
    <x v="0"/>
  </r>
  <r>
    <x v="20"/>
    <x v="39"/>
    <x v="4"/>
    <x v="0"/>
  </r>
  <r>
    <x v="21"/>
    <x v="39"/>
    <x v="4"/>
    <x v="0"/>
  </r>
  <r>
    <x v="22"/>
    <x v="39"/>
    <x v="4"/>
    <x v="0"/>
  </r>
  <r>
    <x v="23"/>
    <x v="39"/>
    <x v="4"/>
    <x v="0"/>
  </r>
  <r>
    <x v="24"/>
    <x v="39"/>
    <x v="4"/>
    <x v="0"/>
  </r>
  <r>
    <x v="25"/>
    <x v="39"/>
    <x v="4"/>
    <x v="0"/>
  </r>
  <r>
    <x v="26"/>
    <x v="39"/>
    <x v="4"/>
    <x v="0"/>
  </r>
  <r>
    <x v="27"/>
    <x v="39"/>
    <x v="4"/>
    <x v="0"/>
  </r>
  <r>
    <x v="28"/>
    <x v="39"/>
    <x v="4"/>
    <x v="0"/>
  </r>
  <r>
    <x v="29"/>
    <x v="39"/>
    <x v="4"/>
    <x v="0"/>
  </r>
  <r>
    <x v="30"/>
    <x v="39"/>
    <x v="4"/>
    <x v="0"/>
  </r>
  <r>
    <x v="31"/>
    <x v="39"/>
    <x v="4"/>
    <x v="0"/>
  </r>
  <r>
    <x v="32"/>
    <x v="39"/>
    <x v="4"/>
    <x v="0"/>
  </r>
  <r>
    <x v="33"/>
    <x v="39"/>
    <x v="4"/>
    <x v="0"/>
  </r>
  <r>
    <x v="34"/>
    <x v="39"/>
    <x v="4"/>
    <x v="0"/>
  </r>
  <r>
    <x v="35"/>
    <x v="39"/>
    <x v="4"/>
    <x v="0"/>
  </r>
  <r>
    <x v="36"/>
    <x v="39"/>
    <x v="4"/>
    <x v="0"/>
  </r>
  <r>
    <x v="0"/>
    <x v="40"/>
    <x v="2"/>
    <x v="0"/>
  </r>
  <r>
    <x v="1"/>
    <x v="40"/>
    <x v="2"/>
    <x v="0"/>
  </r>
  <r>
    <x v="2"/>
    <x v="40"/>
    <x v="2"/>
    <x v="0"/>
  </r>
  <r>
    <x v="3"/>
    <x v="40"/>
    <x v="2"/>
    <x v="0"/>
  </r>
  <r>
    <x v="4"/>
    <x v="40"/>
    <x v="2"/>
    <x v="0"/>
  </r>
  <r>
    <x v="5"/>
    <x v="40"/>
    <x v="2"/>
    <x v="0"/>
  </r>
  <r>
    <x v="6"/>
    <x v="40"/>
    <x v="2"/>
    <x v="0"/>
  </r>
  <r>
    <x v="7"/>
    <x v="40"/>
    <x v="2"/>
    <x v="0"/>
  </r>
  <r>
    <x v="8"/>
    <x v="40"/>
    <x v="2"/>
    <x v="0"/>
  </r>
  <r>
    <x v="9"/>
    <x v="40"/>
    <x v="2"/>
    <x v="0"/>
  </r>
  <r>
    <x v="10"/>
    <x v="40"/>
    <x v="2"/>
    <x v="0"/>
  </r>
  <r>
    <x v="11"/>
    <x v="40"/>
    <x v="2"/>
    <x v="0"/>
  </r>
  <r>
    <x v="12"/>
    <x v="40"/>
    <x v="2"/>
    <x v="0"/>
  </r>
  <r>
    <x v="13"/>
    <x v="40"/>
    <x v="2"/>
    <x v="0"/>
  </r>
  <r>
    <x v="14"/>
    <x v="40"/>
    <x v="2"/>
    <x v="0"/>
  </r>
  <r>
    <x v="15"/>
    <x v="40"/>
    <x v="2"/>
    <x v="0"/>
  </r>
  <r>
    <x v="16"/>
    <x v="40"/>
    <x v="2"/>
    <x v="0"/>
  </r>
  <r>
    <x v="17"/>
    <x v="40"/>
    <x v="2"/>
    <x v="0"/>
  </r>
  <r>
    <x v="18"/>
    <x v="40"/>
    <x v="2"/>
    <x v="0"/>
  </r>
  <r>
    <x v="19"/>
    <x v="40"/>
    <x v="2"/>
    <x v="0"/>
  </r>
  <r>
    <x v="20"/>
    <x v="40"/>
    <x v="2"/>
    <x v="0"/>
  </r>
  <r>
    <x v="21"/>
    <x v="40"/>
    <x v="2"/>
    <x v="0"/>
  </r>
  <r>
    <x v="22"/>
    <x v="40"/>
    <x v="2"/>
    <x v="0"/>
  </r>
  <r>
    <x v="23"/>
    <x v="40"/>
    <x v="2"/>
    <x v="0"/>
  </r>
  <r>
    <x v="24"/>
    <x v="40"/>
    <x v="2"/>
    <x v="0"/>
  </r>
  <r>
    <x v="25"/>
    <x v="40"/>
    <x v="2"/>
    <x v="0"/>
  </r>
  <r>
    <x v="26"/>
    <x v="40"/>
    <x v="2"/>
    <x v="0"/>
  </r>
  <r>
    <x v="27"/>
    <x v="40"/>
    <x v="2"/>
    <x v="0"/>
  </r>
  <r>
    <x v="28"/>
    <x v="40"/>
    <x v="2"/>
    <x v="0"/>
  </r>
  <r>
    <x v="29"/>
    <x v="40"/>
    <x v="2"/>
    <x v="0"/>
  </r>
  <r>
    <x v="30"/>
    <x v="40"/>
    <x v="2"/>
    <x v="0"/>
  </r>
  <r>
    <x v="31"/>
    <x v="40"/>
    <x v="2"/>
    <x v="0"/>
  </r>
  <r>
    <x v="32"/>
    <x v="40"/>
    <x v="2"/>
    <x v="0"/>
  </r>
  <r>
    <x v="33"/>
    <x v="40"/>
    <x v="2"/>
    <x v="0"/>
  </r>
  <r>
    <x v="34"/>
    <x v="40"/>
    <x v="2"/>
    <x v="0"/>
  </r>
  <r>
    <x v="35"/>
    <x v="40"/>
    <x v="2"/>
    <x v="0"/>
  </r>
  <r>
    <x v="36"/>
    <x v="40"/>
    <x v="2"/>
    <x v="0"/>
  </r>
  <r>
    <x v="0"/>
    <x v="40"/>
    <x v="3"/>
    <x v="0"/>
  </r>
  <r>
    <x v="1"/>
    <x v="40"/>
    <x v="3"/>
    <x v="0"/>
  </r>
  <r>
    <x v="2"/>
    <x v="40"/>
    <x v="3"/>
    <x v="0"/>
  </r>
  <r>
    <x v="3"/>
    <x v="40"/>
    <x v="3"/>
    <x v="0"/>
  </r>
  <r>
    <x v="4"/>
    <x v="40"/>
    <x v="3"/>
    <x v="0"/>
  </r>
  <r>
    <x v="5"/>
    <x v="40"/>
    <x v="3"/>
    <x v="0"/>
  </r>
  <r>
    <x v="6"/>
    <x v="40"/>
    <x v="3"/>
    <x v="0"/>
  </r>
  <r>
    <x v="7"/>
    <x v="40"/>
    <x v="3"/>
    <x v="0"/>
  </r>
  <r>
    <x v="8"/>
    <x v="40"/>
    <x v="3"/>
    <x v="0"/>
  </r>
  <r>
    <x v="9"/>
    <x v="40"/>
    <x v="3"/>
    <x v="0"/>
  </r>
  <r>
    <x v="10"/>
    <x v="40"/>
    <x v="3"/>
    <x v="0"/>
  </r>
  <r>
    <x v="11"/>
    <x v="40"/>
    <x v="3"/>
    <x v="0"/>
  </r>
  <r>
    <x v="12"/>
    <x v="40"/>
    <x v="3"/>
    <x v="0"/>
  </r>
  <r>
    <x v="13"/>
    <x v="40"/>
    <x v="3"/>
    <x v="0"/>
  </r>
  <r>
    <x v="14"/>
    <x v="40"/>
    <x v="3"/>
    <x v="0"/>
  </r>
  <r>
    <x v="15"/>
    <x v="40"/>
    <x v="3"/>
    <x v="0"/>
  </r>
  <r>
    <x v="16"/>
    <x v="40"/>
    <x v="3"/>
    <x v="0"/>
  </r>
  <r>
    <x v="17"/>
    <x v="40"/>
    <x v="3"/>
    <x v="0"/>
  </r>
  <r>
    <x v="18"/>
    <x v="40"/>
    <x v="3"/>
    <x v="0"/>
  </r>
  <r>
    <x v="19"/>
    <x v="40"/>
    <x v="3"/>
    <x v="0"/>
  </r>
  <r>
    <x v="20"/>
    <x v="40"/>
    <x v="3"/>
    <x v="0"/>
  </r>
  <r>
    <x v="21"/>
    <x v="40"/>
    <x v="3"/>
    <x v="0"/>
  </r>
  <r>
    <x v="22"/>
    <x v="40"/>
    <x v="3"/>
    <x v="0"/>
  </r>
  <r>
    <x v="23"/>
    <x v="40"/>
    <x v="3"/>
    <x v="0"/>
  </r>
  <r>
    <x v="24"/>
    <x v="40"/>
    <x v="3"/>
    <x v="0"/>
  </r>
  <r>
    <x v="25"/>
    <x v="40"/>
    <x v="3"/>
    <x v="0"/>
  </r>
  <r>
    <x v="26"/>
    <x v="40"/>
    <x v="3"/>
    <x v="0"/>
  </r>
  <r>
    <x v="27"/>
    <x v="40"/>
    <x v="3"/>
    <x v="0"/>
  </r>
  <r>
    <x v="28"/>
    <x v="40"/>
    <x v="3"/>
    <x v="0"/>
  </r>
  <r>
    <x v="29"/>
    <x v="40"/>
    <x v="3"/>
    <x v="0"/>
  </r>
  <r>
    <x v="30"/>
    <x v="40"/>
    <x v="3"/>
    <x v="0"/>
  </r>
  <r>
    <x v="31"/>
    <x v="40"/>
    <x v="3"/>
    <x v="0"/>
  </r>
  <r>
    <x v="32"/>
    <x v="40"/>
    <x v="3"/>
    <x v="0"/>
  </r>
  <r>
    <x v="33"/>
    <x v="40"/>
    <x v="3"/>
    <x v="0"/>
  </r>
  <r>
    <x v="34"/>
    <x v="40"/>
    <x v="3"/>
    <x v="0"/>
  </r>
  <r>
    <x v="35"/>
    <x v="40"/>
    <x v="3"/>
    <x v="0"/>
  </r>
  <r>
    <x v="36"/>
    <x v="40"/>
    <x v="3"/>
    <x v="0"/>
  </r>
  <r>
    <x v="0"/>
    <x v="40"/>
    <x v="4"/>
    <x v="0"/>
  </r>
  <r>
    <x v="1"/>
    <x v="40"/>
    <x v="4"/>
    <x v="0"/>
  </r>
  <r>
    <x v="2"/>
    <x v="40"/>
    <x v="4"/>
    <x v="0"/>
  </r>
  <r>
    <x v="3"/>
    <x v="40"/>
    <x v="4"/>
    <x v="0"/>
  </r>
  <r>
    <x v="4"/>
    <x v="40"/>
    <x v="4"/>
    <x v="0"/>
  </r>
  <r>
    <x v="5"/>
    <x v="40"/>
    <x v="4"/>
    <x v="0"/>
  </r>
  <r>
    <x v="6"/>
    <x v="40"/>
    <x v="4"/>
    <x v="0"/>
  </r>
  <r>
    <x v="7"/>
    <x v="40"/>
    <x v="4"/>
    <x v="0"/>
  </r>
  <r>
    <x v="8"/>
    <x v="40"/>
    <x v="4"/>
    <x v="0"/>
  </r>
  <r>
    <x v="9"/>
    <x v="40"/>
    <x v="4"/>
    <x v="0"/>
  </r>
  <r>
    <x v="10"/>
    <x v="40"/>
    <x v="4"/>
    <x v="0"/>
  </r>
  <r>
    <x v="11"/>
    <x v="40"/>
    <x v="4"/>
    <x v="0"/>
  </r>
  <r>
    <x v="12"/>
    <x v="40"/>
    <x v="4"/>
    <x v="0"/>
  </r>
  <r>
    <x v="13"/>
    <x v="40"/>
    <x v="4"/>
    <x v="0"/>
  </r>
  <r>
    <x v="14"/>
    <x v="40"/>
    <x v="4"/>
    <x v="0"/>
  </r>
  <r>
    <x v="15"/>
    <x v="40"/>
    <x v="4"/>
    <x v="0"/>
  </r>
  <r>
    <x v="16"/>
    <x v="40"/>
    <x v="4"/>
    <x v="0"/>
  </r>
  <r>
    <x v="17"/>
    <x v="40"/>
    <x v="4"/>
    <x v="0"/>
  </r>
  <r>
    <x v="18"/>
    <x v="40"/>
    <x v="4"/>
    <x v="0"/>
  </r>
  <r>
    <x v="19"/>
    <x v="40"/>
    <x v="4"/>
    <x v="0"/>
  </r>
  <r>
    <x v="20"/>
    <x v="40"/>
    <x v="4"/>
    <x v="0"/>
  </r>
  <r>
    <x v="21"/>
    <x v="40"/>
    <x v="4"/>
    <x v="0"/>
  </r>
  <r>
    <x v="22"/>
    <x v="40"/>
    <x v="4"/>
    <x v="0"/>
  </r>
  <r>
    <x v="23"/>
    <x v="40"/>
    <x v="4"/>
    <x v="0"/>
  </r>
  <r>
    <x v="24"/>
    <x v="40"/>
    <x v="4"/>
    <x v="0"/>
  </r>
  <r>
    <x v="25"/>
    <x v="40"/>
    <x v="4"/>
    <x v="0"/>
  </r>
  <r>
    <x v="26"/>
    <x v="40"/>
    <x v="4"/>
    <x v="0"/>
  </r>
  <r>
    <x v="27"/>
    <x v="40"/>
    <x v="4"/>
    <x v="0"/>
  </r>
  <r>
    <x v="28"/>
    <x v="40"/>
    <x v="4"/>
    <x v="0"/>
  </r>
  <r>
    <x v="29"/>
    <x v="40"/>
    <x v="4"/>
    <x v="0"/>
  </r>
  <r>
    <x v="30"/>
    <x v="40"/>
    <x v="4"/>
    <x v="0"/>
  </r>
  <r>
    <x v="31"/>
    <x v="40"/>
    <x v="4"/>
    <x v="0"/>
  </r>
  <r>
    <x v="32"/>
    <x v="40"/>
    <x v="4"/>
    <x v="0"/>
  </r>
  <r>
    <x v="33"/>
    <x v="40"/>
    <x v="4"/>
    <x v="0"/>
  </r>
  <r>
    <x v="34"/>
    <x v="40"/>
    <x v="4"/>
    <x v="0"/>
  </r>
  <r>
    <x v="35"/>
    <x v="40"/>
    <x v="4"/>
    <x v="0"/>
  </r>
  <r>
    <x v="36"/>
    <x v="40"/>
    <x v="4"/>
    <x v="0"/>
  </r>
  <r>
    <x v="0"/>
    <x v="41"/>
    <x v="2"/>
    <x v="0"/>
  </r>
  <r>
    <x v="1"/>
    <x v="41"/>
    <x v="2"/>
    <x v="0"/>
  </r>
  <r>
    <x v="2"/>
    <x v="41"/>
    <x v="2"/>
    <x v="0"/>
  </r>
  <r>
    <x v="3"/>
    <x v="41"/>
    <x v="2"/>
    <x v="0"/>
  </r>
  <r>
    <x v="4"/>
    <x v="41"/>
    <x v="2"/>
    <x v="0"/>
  </r>
  <r>
    <x v="5"/>
    <x v="41"/>
    <x v="2"/>
    <x v="0"/>
  </r>
  <r>
    <x v="6"/>
    <x v="41"/>
    <x v="2"/>
    <x v="0"/>
  </r>
  <r>
    <x v="7"/>
    <x v="41"/>
    <x v="2"/>
    <x v="0"/>
  </r>
  <r>
    <x v="8"/>
    <x v="41"/>
    <x v="2"/>
    <x v="0"/>
  </r>
  <r>
    <x v="9"/>
    <x v="41"/>
    <x v="2"/>
    <x v="0"/>
  </r>
  <r>
    <x v="10"/>
    <x v="41"/>
    <x v="2"/>
    <x v="0"/>
  </r>
  <r>
    <x v="11"/>
    <x v="41"/>
    <x v="2"/>
    <x v="0"/>
  </r>
  <r>
    <x v="12"/>
    <x v="41"/>
    <x v="2"/>
    <x v="0"/>
  </r>
  <r>
    <x v="13"/>
    <x v="41"/>
    <x v="2"/>
    <x v="0"/>
  </r>
  <r>
    <x v="14"/>
    <x v="41"/>
    <x v="2"/>
    <x v="0"/>
  </r>
  <r>
    <x v="15"/>
    <x v="41"/>
    <x v="2"/>
    <x v="0"/>
  </r>
  <r>
    <x v="16"/>
    <x v="41"/>
    <x v="2"/>
    <x v="0"/>
  </r>
  <r>
    <x v="17"/>
    <x v="41"/>
    <x v="2"/>
    <x v="0"/>
  </r>
  <r>
    <x v="18"/>
    <x v="41"/>
    <x v="2"/>
    <x v="0"/>
  </r>
  <r>
    <x v="19"/>
    <x v="41"/>
    <x v="2"/>
    <x v="0"/>
  </r>
  <r>
    <x v="20"/>
    <x v="41"/>
    <x v="2"/>
    <x v="0"/>
  </r>
  <r>
    <x v="21"/>
    <x v="41"/>
    <x v="2"/>
    <x v="0"/>
  </r>
  <r>
    <x v="22"/>
    <x v="41"/>
    <x v="2"/>
    <x v="0"/>
  </r>
  <r>
    <x v="23"/>
    <x v="41"/>
    <x v="2"/>
    <x v="0"/>
  </r>
  <r>
    <x v="24"/>
    <x v="41"/>
    <x v="2"/>
    <x v="0"/>
  </r>
  <r>
    <x v="25"/>
    <x v="41"/>
    <x v="2"/>
    <x v="0"/>
  </r>
  <r>
    <x v="26"/>
    <x v="41"/>
    <x v="2"/>
    <x v="0"/>
  </r>
  <r>
    <x v="27"/>
    <x v="41"/>
    <x v="2"/>
    <x v="0"/>
  </r>
  <r>
    <x v="28"/>
    <x v="41"/>
    <x v="2"/>
    <x v="0"/>
  </r>
  <r>
    <x v="29"/>
    <x v="41"/>
    <x v="2"/>
    <x v="0"/>
  </r>
  <r>
    <x v="30"/>
    <x v="41"/>
    <x v="2"/>
    <x v="0"/>
  </r>
  <r>
    <x v="31"/>
    <x v="41"/>
    <x v="2"/>
    <x v="0"/>
  </r>
  <r>
    <x v="32"/>
    <x v="41"/>
    <x v="2"/>
    <x v="0"/>
  </r>
  <r>
    <x v="33"/>
    <x v="41"/>
    <x v="2"/>
    <x v="0"/>
  </r>
  <r>
    <x v="34"/>
    <x v="41"/>
    <x v="2"/>
    <x v="0"/>
  </r>
  <r>
    <x v="35"/>
    <x v="41"/>
    <x v="2"/>
    <x v="0"/>
  </r>
  <r>
    <x v="36"/>
    <x v="41"/>
    <x v="2"/>
    <x v="0"/>
  </r>
  <r>
    <x v="0"/>
    <x v="41"/>
    <x v="3"/>
    <x v="0"/>
  </r>
  <r>
    <x v="1"/>
    <x v="41"/>
    <x v="3"/>
    <x v="0"/>
  </r>
  <r>
    <x v="2"/>
    <x v="41"/>
    <x v="3"/>
    <x v="0"/>
  </r>
  <r>
    <x v="3"/>
    <x v="41"/>
    <x v="3"/>
    <x v="0"/>
  </r>
  <r>
    <x v="4"/>
    <x v="41"/>
    <x v="3"/>
    <x v="0"/>
  </r>
  <r>
    <x v="5"/>
    <x v="41"/>
    <x v="3"/>
    <x v="0"/>
  </r>
  <r>
    <x v="6"/>
    <x v="41"/>
    <x v="3"/>
    <x v="0"/>
  </r>
  <r>
    <x v="7"/>
    <x v="41"/>
    <x v="3"/>
    <x v="0"/>
  </r>
  <r>
    <x v="8"/>
    <x v="41"/>
    <x v="3"/>
    <x v="0"/>
  </r>
  <r>
    <x v="9"/>
    <x v="41"/>
    <x v="3"/>
    <x v="0"/>
  </r>
  <r>
    <x v="10"/>
    <x v="41"/>
    <x v="3"/>
    <x v="0"/>
  </r>
  <r>
    <x v="11"/>
    <x v="41"/>
    <x v="3"/>
    <x v="0"/>
  </r>
  <r>
    <x v="12"/>
    <x v="41"/>
    <x v="3"/>
    <x v="0"/>
  </r>
  <r>
    <x v="13"/>
    <x v="41"/>
    <x v="3"/>
    <x v="0"/>
  </r>
  <r>
    <x v="14"/>
    <x v="41"/>
    <x v="3"/>
    <x v="0"/>
  </r>
  <r>
    <x v="15"/>
    <x v="41"/>
    <x v="3"/>
    <x v="0"/>
  </r>
  <r>
    <x v="16"/>
    <x v="41"/>
    <x v="3"/>
    <x v="0"/>
  </r>
  <r>
    <x v="17"/>
    <x v="41"/>
    <x v="3"/>
    <x v="0"/>
  </r>
  <r>
    <x v="18"/>
    <x v="41"/>
    <x v="3"/>
    <x v="0"/>
  </r>
  <r>
    <x v="19"/>
    <x v="41"/>
    <x v="3"/>
    <x v="0"/>
  </r>
  <r>
    <x v="20"/>
    <x v="41"/>
    <x v="3"/>
    <x v="0"/>
  </r>
  <r>
    <x v="21"/>
    <x v="41"/>
    <x v="3"/>
    <x v="0"/>
  </r>
  <r>
    <x v="22"/>
    <x v="41"/>
    <x v="3"/>
    <x v="0"/>
  </r>
  <r>
    <x v="23"/>
    <x v="41"/>
    <x v="3"/>
    <x v="0"/>
  </r>
  <r>
    <x v="24"/>
    <x v="41"/>
    <x v="3"/>
    <x v="0"/>
  </r>
  <r>
    <x v="25"/>
    <x v="41"/>
    <x v="3"/>
    <x v="0"/>
  </r>
  <r>
    <x v="26"/>
    <x v="41"/>
    <x v="3"/>
    <x v="0"/>
  </r>
  <r>
    <x v="27"/>
    <x v="41"/>
    <x v="3"/>
    <x v="0"/>
  </r>
  <r>
    <x v="28"/>
    <x v="41"/>
    <x v="3"/>
    <x v="0"/>
  </r>
  <r>
    <x v="29"/>
    <x v="41"/>
    <x v="3"/>
    <x v="0"/>
  </r>
  <r>
    <x v="30"/>
    <x v="41"/>
    <x v="3"/>
    <x v="0"/>
  </r>
  <r>
    <x v="31"/>
    <x v="41"/>
    <x v="3"/>
    <x v="0"/>
  </r>
  <r>
    <x v="32"/>
    <x v="41"/>
    <x v="3"/>
    <x v="0"/>
  </r>
  <r>
    <x v="33"/>
    <x v="41"/>
    <x v="3"/>
    <x v="0"/>
  </r>
  <r>
    <x v="34"/>
    <x v="41"/>
    <x v="3"/>
    <x v="0"/>
  </r>
  <r>
    <x v="35"/>
    <x v="41"/>
    <x v="3"/>
    <x v="0"/>
  </r>
  <r>
    <x v="36"/>
    <x v="41"/>
    <x v="3"/>
    <x v="0"/>
  </r>
  <r>
    <x v="0"/>
    <x v="41"/>
    <x v="4"/>
    <x v="0"/>
  </r>
  <r>
    <x v="1"/>
    <x v="41"/>
    <x v="4"/>
    <x v="0"/>
  </r>
  <r>
    <x v="2"/>
    <x v="41"/>
    <x v="4"/>
    <x v="0"/>
  </r>
  <r>
    <x v="3"/>
    <x v="41"/>
    <x v="4"/>
    <x v="0"/>
  </r>
  <r>
    <x v="4"/>
    <x v="41"/>
    <x v="4"/>
    <x v="0"/>
  </r>
  <r>
    <x v="5"/>
    <x v="41"/>
    <x v="4"/>
    <x v="0"/>
  </r>
  <r>
    <x v="6"/>
    <x v="41"/>
    <x v="4"/>
    <x v="0"/>
  </r>
  <r>
    <x v="7"/>
    <x v="41"/>
    <x v="4"/>
    <x v="0"/>
  </r>
  <r>
    <x v="8"/>
    <x v="41"/>
    <x v="4"/>
    <x v="0"/>
  </r>
  <r>
    <x v="9"/>
    <x v="41"/>
    <x v="4"/>
    <x v="0"/>
  </r>
  <r>
    <x v="10"/>
    <x v="41"/>
    <x v="4"/>
    <x v="0"/>
  </r>
  <r>
    <x v="11"/>
    <x v="41"/>
    <x v="4"/>
    <x v="0"/>
  </r>
  <r>
    <x v="12"/>
    <x v="41"/>
    <x v="4"/>
    <x v="0"/>
  </r>
  <r>
    <x v="13"/>
    <x v="41"/>
    <x v="4"/>
    <x v="0"/>
  </r>
  <r>
    <x v="14"/>
    <x v="41"/>
    <x v="4"/>
    <x v="0"/>
  </r>
  <r>
    <x v="15"/>
    <x v="41"/>
    <x v="4"/>
    <x v="0"/>
  </r>
  <r>
    <x v="16"/>
    <x v="41"/>
    <x v="4"/>
    <x v="0"/>
  </r>
  <r>
    <x v="17"/>
    <x v="41"/>
    <x v="4"/>
    <x v="0"/>
  </r>
  <r>
    <x v="18"/>
    <x v="41"/>
    <x v="4"/>
    <x v="0"/>
  </r>
  <r>
    <x v="19"/>
    <x v="41"/>
    <x v="4"/>
    <x v="0"/>
  </r>
  <r>
    <x v="20"/>
    <x v="41"/>
    <x v="4"/>
    <x v="0"/>
  </r>
  <r>
    <x v="21"/>
    <x v="41"/>
    <x v="4"/>
    <x v="0"/>
  </r>
  <r>
    <x v="22"/>
    <x v="41"/>
    <x v="4"/>
    <x v="0"/>
  </r>
  <r>
    <x v="23"/>
    <x v="41"/>
    <x v="4"/>
    <x v="0"/>
  </r>
  <r>
    <x v="24"/>
    <x v="41"/>
    <x v="4"/>
    <x v="0"/>
  </r>
  <r>
    <x v="25"/>
    <x v="41"/>
    <x v="4"/>
    <x v="0"/>
  </r>
  <r>
    <x v="26"/>
    <x v="41"/>
    <x v="4"/>
    <x v="0"/>
  </r>
  <r>
    <x v="27"/>
    <x v="41"/>
    <x v="4"/>
    <x v="0"/>
  </r>
  <r>
    <x v="28"/>
    <x v="41"/>
    <x v="4"/>
    <x v="0"/>
  </r>
  <r>
    <x v="29"/>
    <x v="41"/>
    <x v="4"/>
    <x v="0"/>
  </r>
  <r>
    <x v="30"/>
    <x v="41"/>
    <x v="4"/>
    <x v="0"/>
  </r>
  <r>
    <x v="31"/>
    <x v="41"/>
    <x v="4"/>
    <x v="0"/>
  </r>
  <r>
    <x v="32"/>
    <x v="41"/>
    <x v="4"/>
    <x v="0"/>
  </r>
  <r>
    <x v="33"/>
    <x v="41"/>
    <x v="4"/>
    <x v="0"/>
  </r>
  <r>
    <x v="34"/>
    <x v="41"/>
    <x v="4"/>
    <x v="0"/>
  </r>
  <r>
    <x v="35"/>
    <x v="41"/>
    <x v="4"/>
    <x v="0"/>
  </r>
  <r>
    <x v="36"/>
    <x v="41"/>
    <x v="4"/>
    <x v="0"/>
  </r>
  <r>
    <x v="0"/>
    <x v="42"/>
    <x v="2"/>
    <x v="0"/>
  </r>
  <r>
    <x v="1"/>
    <x v="42"/>
    <x v="2"/>
    <x v="0"/>
  </r>
  <r>
    <x v="2"/>
    <x v="42"/>
    <x v="2"/>
    <x v="0"/>
  </r>
  <r>
    <x v="3"/>
    <x v="42"/>
    <x v="2"/>
    <x v="0"/>
  </r>
  <r>
    <x v="4"/>
    <x v="42"/>
    <x v="2"/>
    <x v="0"/>
  </r>
  <r>
    <x v="5"/>
    <x v="42"/>
    <x v="2"/>
    <x v="0"/>
  </r>
  <r>
    <x v="6"/>
    <x v="42"/>
    <x v="2"/>
    <x v="0"/>
  </r>
  <r>
    <x v="7"/>
    <x v="42"/>
    <x v="2"/>
    <x v="0"/>
  </r>
  <r>
    <x v="8"/>
    <x v="42"/>
    <x v="2"/>
    <x v="0"/>
  </r>
  <r>
    <x v="9"/>
    <x v="42"/>
    <x v="2"/>
    <x v="0"/>
  </r>
  <r>
    <x v="10"/>
    <x v="42"/>
    <x v="2"/>
    <x v="0"/>
  </r>
  <r>
    <x v="11"/>
    <x v="42"/>
    <x v="2"/>
    <x v="0"/>
  </r>
  <r>
    <x v="12"/>
    <x v="42"/>
    <x v="2"/>
    <x v="0"/>
  </r>
  <r>
    <x v="13"/>
    <x v="42"/>
    <x v="2"/>
    <x v="0"/>
  </r>
  <r>
    <x v="14"/>
    <x v="42"/>
    <x v="2"/>
    <x v="0"/>
  </r>
  <r>
    <x v="15"/>
    <x v="42"/>
    <x v="2"/>
    <x v="0"/>
  </r>
  <r>
    <x v="16"/>
    <x v="42"/>
    <x v="2"/>
    <x v="0"/>
  </r>
  <r>
    <x v="17"/>
    <x v="42"/>
    <x v="2"/>
    <x v="0"/>
  </r>
  <r>
    <x v="18"/>
    <x v="42"/>
    <x v="2"/>
    <x v="0"/>
  </r>
  <r>
    <x v="19"/>
    <x v="42"/>
    <x v="2"/>
    <x v="0"/>
  </r>
  <r>
    <x v="20"/>
    <x v="42"/>
    <x v="2"/>
    <x v="0"/>
  </r>
  <r>
    <x v="21"/>
    <x v="42"/>
    <x v="2"/>
    <x v="0"/>
  </r>
  <r>
    <x v="22"/>
    <x v="42"/>
    <x v="2"/>
    <x v="0"/>
  </r>
  <r>
    <x v="23"/>
    <x v="42"/>
    <x v="2"/>
    <x v="0"/>
  </r>
  <r>
    <x v="24"/>
    <x v="42"/>
    <x v="2"/>
    <x v="0"/>
  </r>
  <r>
    <x v="25"/>
    <x v="42"/>
    <x v="2"/>
    <x v="0"/>
  </r>
  <r>
    <x v="26"/>
    <x v="42"/>
    <x v="2"/>
    <x v="0"/>
  </r>
  <r>
    <x v="27"/>
    <x v="42"/>
    <x v="2"/>
    <x v="0"/>
  </r>
  <r>
    <x v="28"/>
    <x v="42"/>
    <x v="2"/>
    <x v="0"/>
  </r>
  <r>
    <x v="29"/>
    <x v="42"/>
    <x v="2"/>
    <x v="0"/>
  </r>
  <r>
    <x v="30"/>
    <x v="42"/>
    <x v="2"/>
    <x v="0"/>
  </r>
  <r>
    <x v="31"/>
    <x v="42"/>
    <x v="2"/>
    <x v="0"/>
  </r>
  <r>
    <x v="32"/>
    <x v="42"/>
    <x v="2"/>
    <x v="0"/>
  </r>
  <r>
    <x v="33"/>
    <x v="42"/>
    <x v="2"/>
    <x v="0"/>
  </r>
  <r>
    <x v="34"/>
    <x v="42"/>
    <x v="2"/>
    <x v="0"/>
  </r>
  <r>
    <x v="35"/>
    <x v="42"/>
    <x v="2"/>
    <x v="0"/>
  </r>
  <r>
    <x v="36"/>
    <x v="42"/>
    <x v="2"/>
    <x v="0"/>
  </r>
  <r>
    <x v="0"/>
    <x v="42"/>
    <x v="3"/>
    <x v="0"/>
  </r>
  <r>
    <x v="1"/>
    <x v="42"/>
    <x v="3"/>
    <x v="0"/>
  </r>
  <r>
    <x v="2"/>
    <x v="42"/>
    <x v="3"/>
    <x v="0"/>
  </r>
  <r>
    <x v="3"/>
    <x v="42"/>
    <x v="3"/>
    <x v="0"/>
  </r>
  <r>
    <x v="4"/>
    <x v="42"/>
    <x v="3"/>
    <x v="0"/>
  </r>
  <r>
    <x v="5"/>
    <x v="42"/>
    <x v="3"/>
    <x v="0"/>
  </r>
  <r>
    <x v="6"/>
    <x v="42"/>
    <x v="3"/>
    <x v="0"/>
  </r>
  <r>
    <x v="7"/>
    <x v="42"/>
    <x v="3"/>
    <x v="0"/>
  </r>
  <r>
    <x v="8"/>
    <x v="42"/>
    <x v="3"/>
    <x v="0"/>
  </r>
  <r>
    <x v="9"/>
    <x v="42"/>
    <x v="3"/>
    <x v="0"/>
  </r>
  <r>
    <x v="10"/>
    <x v="42"/>
    <x v="3"/>
    <x v="0"/>
  </r>
  <r>
    <x v="11"/>
    <x v="42"/>
    <x v="3"/>
    <x v="0"/>
  </r>
  <r>
    <x v="12"/>
    <x v="42"/>
    <x v="3"/>
    <x v="0"/>
  </r>
  <r>
    <x v="13"/>
    <x v="42"/>
    <x v="3"/>
    <x v="0"/>
  </r>
  <r>
    <x v="14"/>
    <x v="42"/>
    <x v="3"/>
    <x v="0"/>
  </r>
  <r>
    <x v="15"/>
    <x v="42"/>
    <x v="3"/>
    <x v="0"/>
  </r>
  <r>
    <x v="16"/>
    <x v="42"/>
    <x v="3"/>
    <x v="0"/>
  </r>
  <r>
    <x v="17"/>
    <x v="42"/>
    <x v="3"/>
    <x v="0"/>
  </r>
  <r>
    <x v="18"/>
    <x v="42"/>
    <x v="3"/>
    <x v="0"/>
  </r>
  <r>
    <x v="19"/>
    <x v="42"/>
    <x v="3"/>
    <x v="0"/>
  </r>
  <r>
    <x v="20"/>
    <x v="42"/>
    <x v="3"/>
    <x v="0"/>
  </r>
  <r>
    <x v="21"/>
    <x v="42"/>
    <x v="3"/>
    <x v="0"/>
  </r>
  <r>
    <x v="22"/>
    <x v="42"/>
    <x v="3"/>
    <x v="0"/>
  </r>
  <r>
    <x v="23"/>
    <x v="42"/>
    <x v="3"/>
    <x v="0"/>
  </r>
  <r>
    <x v="24"/>
    <x v="42"/>
    <x v="3"/>
    <x v="0"/>
  </r>
  <r>
    <x v="25"/>
    <x v="42"/>
    <x v="3"/>
    <x v="0"/>
  </r>
  <r>
    <x v="26"/>
    <x v="42"/>
    <x v="3"/>
    <x v="0"/>
  </r>
  <r>
    <x v="27"/>
    <x v="42"/>
    <x v="3"/>
    <x v="0"/>
  </r>
  <r>
    <x v="28"/>
    <x v="42"/>
    <x v="3"/>
    <x v="0"/>
  </r>
  <r>
    <x v="29"/>
    <x v="42"/>
    <x v="3"/>
    <x v="0"/>
  </r>
  <r>
    <x v="30"/>
    <x v="42"/>
    <x v="3"/>
    <x v="0"/>
  </r>
  <r>
    <x v="31"/>
    <x v="42"/>
    <x v="3"/>
    <x v="0"/>
  </r>
  <r>
    <x v="32"/>
    <x v="42"/>
    <x v="3"/>
    <x v="0"/>
  </r>
  <r>
    <x v="33"/>
    <x v="42"/>
    <x v="3"/>
    <x v="0"/>
  </r>
  <r>
    <x v="34"/>
    <x v="42"/>
    <x v="3"/>
    <x v="0"/>
  </r>
  <r>
    <x v="35"/>
    <x v="42"/>
    <x v="3"/>
    <x v="0"/>
  </r>
  <r>
    <x v="36"/>
    <x v="42"/>
    <x v="3"/>
    <x v="0"/>
  </r>
  <r>
    <x v="0"/>
    <x v="42"/>
    <x v="4"/>
    <x v="0"/>
  </r>
  <r>
    <x v="1"/>
    <x v="42"/>
    <x v="4"/>
    <x v="0"/>
  </r>
  <r>
    <x v="2"/>
    <x v="42"/>
    <x v="4"/>
    <x v="0"/>
  </r>
  <r>
    <x v="3"/>
    <x v="42"/>
    <x v="4"/>
    <x v="0"/>
  </r>
  <r>
    <x v="4"/>
    <x v="42"/>
    <x v="4"/>
    <x v="0"/>
  </r>
  <r>
    <x v="5"/>
    <x v="42"/>
    <x v="4"/>
    <x v="0"/>
  </r>
  <r>
    <x v="6"/>
    <x v="42"/>
    <x v="4"/>
    <x v="0"/>
  </r>
  <r>
    <x v="7"/>
    <x v="42"/>
    <x v="4"/>
    <x v="0"/>
  </r>
  <r>
    <x v="8"/>
    <x v="42"/>
    <x v="4"/>
    <x v="0"/>
  </r>
  <r>
    <x v="9"/>
    <x v="42"/>
    <x v="4"/>
    <x v="0"/>
  </r>
  <r>
    <x v="10"/>
    <x v="42"/>
    <x v="4"/>
    <x v="0"/>
  </r>
  <r>
    <x v="11"/>
    <x v="42"/>
    <x v="4"/>
    <x v="0"/>
  </r>
  <r>
    <x v="12"/>
    <x v="42"/>
    <x v="4"/>
    <x v="0"/>
  </r>
  <r>
    <x v="13"/>
    <x v="42"/>
    <x v="4"/>
    <x v="0"/>
  </r>
  <r>
    <x v="14"/>
    <x v="42"/>
    <x v="4"/>
    <x v="0"/>
  </r>
  <r>
    <x v="15"/>
    <x v="42"/>
    <x v="4"/>
    <x v="0"/>
  </r>
  <r>
    <x v="16"/>
    <x v="42"/>
    <x v="4"/>
    <x v="0"/>
  </r>
  <r>
    <x v="17"/>
    <x v="42"/>
    <x v="4"/>
    <x v="0"/>
  </r>
  <r>
    <x v="18"/>
    <x v="42"/>
    <x v="4"/>
    <x v="0"/>
  </r>
  <r>
    <x v="19"/>
    <x v="42"/>
    <x v="4"/>
    <x v="0"/>
  </r>
  <r>
    <x v="20"/>
    <x v="42"/>
    <x v="4"/>
    <x v="0"/>
  </r>
  <r>
    <x v="21"/>
    <x v="42"/>
    <x v="4"/>
    <x v="0"/>
  </r>
  <r>
    <x v="22"/>
    <x v="42"/>
    <x v="4"/>
    <x v="0"/>
  </r>
  <r>
    <x v="23"/>
    <x v="42"/>
    <x v="4"/>
    <x v="0"/>
  </r>
  <r>
    <x v="24"/>
    <x v="42"/>
    <x v="4"/>
    <x v="0"/>
  </r>
  <r>
    <x v="25"/>
    <x v="42"/>
    <x v="4"/>
    <x v="0"/>
  </r>
  <r>
    <x v="26"/>
    <x v="42"/>
    <x v="4"/>
    <x v="0"/>
  </r>
  <r>
    <x v="27"/>
    <x v="42"/>
    <x v="4"/>
    <x v="0"/>
  </r>
  <r>
    <x v="28"/>
    <x v="42"/>
    <x v="4"/>
    <x v="0"/>
  </r>
  <r>
    <x v="29"/>
    <x v="42"/>
    <x v="4"/>
    <x v="0"/>
  </r>
  <r>
    <x v="30"/>
    <x v="42"/>
    <x v="4"/>
    <x v="0"/>
  </r>
  <r>
    <x v="31"/>
    <x v="42"/>
    <x v="4"/>
    <x v="0"/>
  </r>
  <r>
    <x v="32"/>
    <x v="42"/>
    <x v="4"/>
    <x v="0"/>
  </r>
  <r>
    <x v="33"/>
    <x v="42"/>
    <x v="4"/>
    <x v="0"/>
  </r>
  <r>
    <x v="34"/>
    <x v="42"/>
    <x v="4"/>
    <x v="0"/>
  </r>
  <r>
    <x v="35"/>
    <x v="42"/>
    <x v="4"/>
    <x v="0"/>
  </r>
  <r>
    <x v="36"/>
    <x v="42"/>
    <x v="4"/>
    <x v="0"/>
  </r>
  <r>
    <x v="0"/>
    <x v="43"/>
    <x v="2"/>
    <x v="0"/>
  </r>
  <r>
    <x v="1"/>
    <x v="43"/>
    <x v="2"/>
    <x v="0"/>
  </r>
  <r>
    <x v="2"/>
    <x v="43"/>
    <x v="2"/>
    <x v="0"/>
  </r>
  <r>
    <x v="3"/>
    <x v="43"/>
    <x v="2"/>
    <x v="0"/>
  </r>
  <r>
    <x v="4"/>
    <x v="43"/>
    <x v="2"/>
    <x v="0"/>
  </r>
  <r>
    <x v="5"/>
    <x v="43"/>
    <x v="2"/>
    <x v="0"/>
  </r>
  <r>
    <x v="6"/>
    <x v="43"/>
    <x v="2"/>
    <x v="0"/>
  </r>
  <r>
    <x v="7"/>
    <x v="43"/>
    <x v="2"/>
    <x v="0"/>
  </r>
  <r>
    <x v="8"/>
    <x v="43"/>
    <x v="2"/>
    <x v="0"/>
  </r>
  <r>
    <x v="9"/>
    <x v="43"/>
    <x v="2"/>
    <x v="0"/>
  </r>
  <r>
    <x v="10"/>
    <x v="43"/>
    <x v="2"/>
    <x v="0"/>
  </r>
  <r>
    <x v="11"/>
    <x v="43"/>
    <x v="2"/>
    <x v="0"/>
  </r>
  <r>
    <x v="12"/>
    <x v="43"/>
    <x v="2"/>
    <x v="0"/>
  </r>
  <r>
    <x v="13"/>
    <x v="43"/>
    <x v="2"/>
    <x v="0"/>
  </r>
  <r>
    <x v="14"/>
    <x v="43"/>
    <x v="2"/>
    <x v="0"/>
  </r>
  <r>
    <x v="15"/>
    <x v="43"/>
    <x v="2"/>
    <x v="0"/>
  </r>
  <r>
    <x v="16"/>
    <x v="43"/>
    <x v="2"/>
    <x v="0"/>
  </r>
  <r>
    <x v="17"/>
    <x v="43"/>
    <x v="2"/>
    <x v="0"/>
  </r>
  <r>
    <x v="18"/>
    <x v="43"/>
    <x v="2"/>
    <x v="0"/>
  </r>
  <r>
    <x v="19"/>
    <x v="43"/>
    <x v="2"/>
    <x v="0"/>
  </r>
  <r>
    <x v="20"/>
    <x v="43"/>
    <x v="2"/>
    <x v="0"/>
  </r>
  <r>
    <x v="21"/>
    <x v="43"/>
    <x v="2"/>
    <x v="0"/>
  </r>
  <r>
    <x v="22"/>
    <x v="43"/>
    <x v="2"/>
    <x v="0"/>
  </r>
  <r>
    <x v="23"/>
    <x v="43"/>
    <x v="2"/>
    <x v="0"/>
  </r>
  <r>
    <x v="24"/>
    <x v="43"/>
    <x v="2"/>
    <x v="0"/>
  </r>
  <r>
    <x v="25"/>
    <x v="43"/>
    <x v="2"/>
    <x v="0"/>
  </r>
  <r>
    <x v="26"/>
    <x v="43"/>
    <x v="2"/>
    <x v="0"/>
  </r>
  <r>
    <x v="27"/>
    <x v="43"/>
    <x v="2"/>
    <x v="0"/>
  </r>
  <r>
    <x v="28"/>
    <x v="43"/>
    <x v="2"/>
    <x v="0"/>
  </r>
  <r>
    <x v="29"/>
    <x v="43"/>
    <x v="2"/>
    <x v="0"/>
  </r>
  <r>
    <x v="30"/>
    <x v="43"/>
    <x v="2"/>
    <x v="0"/>
  </r>
  <r>
    <x v="31"/>
    <x v="43"/>
    <x v="2"/>
    <x v="0"/>
  </r>
  <r>
    <x v="32"/>
    <x v="43"/>
    <x v="2"/>
    <x v="0"/>
  </r>
  <r>
    <x v="33"/>
    <x v="43"/>
    <x v="2"/>
    <x v="0"/>
  </r>
  <r>
    <x v="34"/>
    <x v="43"/>
    <x v="2"/>
    <x v="0"/>
  </r>
  <r>
    <x v="35"/>
    <x v="43"/>
    <x v="2"/>
    <x v="0"/>
  </r>
  <r>
    <x v="36"/>
    <x v="43"/>
    <x v="2"/>
    <x v="0"/>
  </r>
  <r>
    <x v="0"/>
    <x v="43"/>
    <x v="3"/>
    <x v="0"/>
  </r>
  <r>
    <x v="1"/>
    <x v="43"/>
    <x v="3"/>
    <x v="0"/>
  </r>
  <r>
    <x v="2"/>
    <x v="43"/>
    <x v="3"/>
    <x v="0"/>
  </r>
  <r>
    <x v="3"/>
    <x v="43"/>
    <x v="3"/>
    <x v="0"/>
  </r>
  <r>
    <x v="4"/>
    <x v="43"/>
    <x v="3"/>
    <x v="0"/>
  </r>
  <r>
    <x v="5"/>
    <x v="43"/>
    <x v="3"/>
    <x v="0"/>
  </r>
  <r>
    <x v="6"/>
    <x v="43"/>
    <x v="3"/>
    <x v="0"/>
  </r>
  <r>
    <x v="7"/>
    <x v="43"/>
    <x v="3"/>
    <x v="0"/>
  </r>
  <r>
    <x v="8"/>
    <x v="43"/>
    <x v="3"/>
    <x v="0"/>
  </r>
  <r>
    <x v="9"/>
    <x v="43"/>
    <x v="3"/>
    <x v="0"/>
  </r>
  <r>
    <x v="10"/>
    <x v="43"/>
    <x v="3"/>
    <x v="0"/>
  </r>
  <r>
    <x v="11"/>
    <x v="43"/>
    <x v="3"/>
    <x v="0"/>
  </r>
  <r>
    <x v="12"/>
    <x v="43"/>
    <x v="3"/>
    <x v="0"/>
  </r>
  <r>
    <x v="13"/>
    <x v="43"/>
    <x v="3"/>
    <x v="0"/>
  </r>
  <r>
    <x v="14"/>
    <x v="43"/>
    <x v="3"/>
    <x v="0"/>
  </r>
  <r>
    <x v="15"/>
    <x v="43"/>
    <x v="3"/>
    <x v="0"/>
  </r>
  <r>
    <x v="16"/>
    <x v="43"/>
    <x v="3"/>
    <x v="0"/>
  </r>
  <r>
    <x v="17"/>
    <x v="43"/>
    <x v="3"/>
    <x v="0"/>
  </r>
  <r>
    <x v="18"/>
    <x v="43"/>
    <x v="3"/>
    <x v="0"/>
  </r>
  <r>
    <x v="19"/>
    <x v="43"/>
    <x v="3"/>
    <x v="0"/>
  </r>
  <r>
    <x v="20"/>
    <x v="43"/>
    <x v="3"/>
    <x v="0"/>
  </r>
  <r>
    <x v="21"/>
    <x v="43"/>
    <x v="3"/>
    <x v="0"/>
  </r>
  <r>
    <x v="22"/>
    <x v="43"/>
    <x v="3"/>
    <x v="0"/>
  </r>
  <r>
    <x v="23"/>
    <x v="43"/>
    <x v="3"/>
    <x v="0"/>
  </r>
  <r>
    <x v="24"/>
    <x v="43"/>
    <x v="3"/>
    <x v="0"/>
  </r>
  <r>
    <x v="25"/>
    <x v="43"/>
    <x v="3"/>
    <x v="0"/>
  </r>
  <r>
    <x v="26"/>
    <x v="43"/>
    <x v="3"/>
    <x v="0"/>
  </r>
  <r>
    <x v="27"/>
    <x v="43"/>
    <x v="3"/>
    <x v="0"/>
  </r>
  <r>
    <x v="28"/>
    <x v="43"/>
    <x v="3"/>
    <x v="0"/>
  </r>
  <r>
    <x v="29"/>
    <x v="43"/>
    <x v="3"/>
    <x v="0"/>
  </r>
  <r>
    <x v="30"/>
    <x v="43"/>
    <x v="3"/>
    <x v="0"/>
  </r>
  <r>
    <x v="31"/>
    <x v="43"/>
    <x v="3"/>
    <x v="0"/>
  </r>
  <r>
    <x v="32"/>
    <x v="43"/>
    <x v="3"/>
    <x v="0"/>
  </r>
  <r>
    <x v="33"/>
    <x v="43"/>
    <x v="3"/>
    <x v="0"/>
  </r>
  <r>
    <x v="34"/>
    <x v="43"/>
    <x v="3"/>
    <x v="0"/>
  </r>
  <r>
    <x v="35"/>
    <x v="43"/>
    <x v="3"/>
    <x v="0"/>
  </r>
  <r>
    <x v="36"/>
    <x v="43"/>
    <x v="3"/>
    <x v="0"/>
  </r>
  <r>
    <x v="0"/>
    <x v="43"/>
    <x v="4"/>
    <x v="0"/>
  </r>
  <r>
    <x v="1"/>
    <x v="43"/>
    <x v="4"/>
    <x v="0"/>
  </r>
  <r>
    <x v="2"/>
    <x v="43"/>
    <x v="4"/>
    <x v="0"/>
  </r>
  <r>
    <x v="3"/>
    <x v="43"/>
    <x v="4"/>
    <x v="0"/>
  </r>
  <r>
    <x v="4"/>
    <x v="43"/>
    <x v="4"/>
    <x v="0"/>
  </r>
  <r>
    <x v="5"/>
    <x v="43"/>
    <x v="4"/>
    <x v="0"/>
  </r>
  <r>
    <x v="6"/>
    <x v="43"/>
    <x v="4"/>
    <x v="0"/>
  </r>
  <r>
    <x v="7"/>
    <x v="43"/>
    <x v="4"/>
    <x v="0"/>
  </r>
  <r>
    <x v="8"/>
    <x v="43"/>
    <x v="4"/>
    <x v="0"/>
  </r>
  <r>
    <x v="9"/>
    <x v="43"/>
    <x v="4"/>
    <x v="0"/>
  </r>
  <r>
    <x v="10"/>
    <x v="43"/>
    <x v="4"/>
    <x v="0"/>
  </r>
  <r>
    <x v="11"/>
    <x v="43"/>
    <x v="4"/>
    <x v="0"/>
  </r>
  <r>
    <x v="12"/>
    <x v="43"/>
    <x v="4"/>
    <x v="0"/>
  </r>
  <r>
    <x v="13"/>
    <x v="43"/>
    <x v="4"/>
    <x v="0"/>
  </r>
  <r>
    <x v="14"/>
    <x v="43"/>
    <x v="4"/>
    <x v="0"/>
  </r>
  <r>
    <x v="15"/>
    <x v="43"/>
    <x v="4"/>
    <x v="0"/>
  </r>
  <r>
    <x v="16"/>
    <x v="43"/>
    <x v="4"/>
    <x v="0"/>
  </r>
  <r>
    <x v="17"/>
    <x v="43"/>
    <x v="4"/>
    <x v="0"/>
  </r>
  <r>
    <x v="18"/>
    <x v="43"/>
    <x v="4"/>
    <x v="0"/>
  </r>
  <r>
    <x v="19"/>
    <x v="43"/>
    <x v="4"/>
    <x v="0"/>
  </r>
  <r>
    <x v="20"/>
    <x v="43"/>
    <x v="4"/>
    <x v="0"/>
  </r>
  <r>
    <x v="21"/>
    <x v="43"/>
    <x v="4"/>
    <x v="0"/>
  </r>
  <r>
    <x v="22"/>
    <x v="43"/>
    <x v="4"/>
    <x v="0"/>
  </r>
  <r>
    <x v="23"/>
    <x v="43"/>
    <x v="4"/>
    <x v="0"/>
  </r>
  <r>
    <x v="24"/>
    <x v="43"/>
    <x v="4"/>
    <x v="0"/>
  </r>
  <r>
    <x v="25"/>
    <x v="43"/>
    <x v="4"/>
    <x v="0"/>
  </r>
  <r>
    <x v="26"/>
    <x v="43"/>
    <x v="4"/>
    <x v="0"/>
  </r>
  <r>
    <x v="27"/>
    <x v="43"/>
    <x v="4"/>
    <x v="0"/>
  </r>
  <r>
    <x v="28"/>
    <x v="43"/>
    <x v="4"/>
    <x v="0"/>
  </r>
  <r>
    <x v="29"/>
    <x v="43"/>
    <x v="4"/>
    <x v="0"/>
  </r>
  <r>
    <x v="30"/>
    <x v="43"/>
    <x v="4"/>
    <x v="0"/>
  </r>
  <r>
    <x v="31"/>
    <x v="43"/>
    <x v="4"/>
    <x v="0"/>
  </r>
  <r>
    <x v="32"/>
    <x v="43"/>
    <x v="4"/>
    <x v="0"/>
  </r>
  <r>
    <x v="33"/>
    <x v="43"/>
    <x v="4"/>
    <x v="0"/>
  </r>
  <r>
    <x v="34"/>
    <x v="43"/>
    <x v="4"/>
    <x v="0"/>
  </r>
  <r>
    <x v="35"/>
    <x v="43"/>
    <x v="4"/>
    <x v="0"/>
  </r>
  <r>
    <x v="36"/>
    <x v="43"/>
    <x v="4"/>
    <x v="0"/>
  </r>
  <r>
    <x v="0"/>
    <x v="44"/>
    <x v="2"/>
    <x v="0"/>
  </r>
  <r>
    <x v="1"/>
    <x v="44"/>
    <x v="2"/>
    <x v="0"/>
  </r>
  <r>
    <x v="2"/>
    <x v="44"/>
    <x v="2"/>
    <x v="0"/>
  </r>
  <r>
    <x v="3"/>
    <x v="44"/>
    <x v="2"/>
    <x v="0"/>
  </r>
  <r>
    <x v="4"/>
    <x v="44"/>
    <x v="2"/>
    <x v="0"/>
  </r>
  <r>
    <x v="5"/>
    <x v="44"/>
    <x v="2"/>
    <x v="0"/>
  </r>
  <r>
    <x v="6"/>
    <x v="44"/>
    <x v="2"/>
    <x v="0"/>
  </r>
  <r>
    <x v="7"/>
    <x v="44"/>
    <x v="2"/>
    <x v="0"/>
  </r>
  <r>
    <x v="8"/>
    <x v="44"/>
    <x v="2"/>
    <x v="0"/>
  </r>
  <r>
    <x v="9"/>
    <x v="44"/>
    <x v="2"/>
    <x v="0"/>
  </r>
  <r>
    <x v="10"/>
    <x v="44"/>
    <x v="2"/>
    <x v="0"/>
  </r>
  <r>
    <x v="11"/>
    <x v="44"/>
    <x v="2"/>
    <x v="0"/>
  </r>
  <r>
    <x v="12"/>
    <x v="44"/>
    <x v="2"/>
    <x v="0"/>
  </r>
  <r>
    <x v="13"/>
    <x v="44"/>
    <x v="2"/>
    <x v="0"/>
  </r>
  <r>
    <x v="14"/>
    <x v="44"/>
    <x v="2"/>
    <x v="0"/>
  </r>
  <r>
    <x v="15"/>
    <x v="44"/>
    <x v="2"/>
    <x v="0"/>
  </r>
  <r>
    <x v="16"/>
    <x v="44"/>
    <x v="2"/>
    <x v="0"/>
  </r>
  <r>
    <x v="17"/>
    <x v="44"/>
    <x v="2"/>
    <x v="0"/>
  </r>
  <r>
    <x v="18"/>
    <x v="44"/>
    <x v="2"/>
    <x v="0"/>
  </r>
  <r>
    <x v="19"/>
    <x v="44"/>
    <x v="2"/>
    <x v="0"/>
  </r>
  <r>
    <x v="20"/>
    <x v="44"/>
    <x v="2"/>
    <x v="0"/>
  </r>
  <r>
    <x v="21"/>
    <x v="44"/>
    <x v="2"/>
    <x v="0"/>
  </r>
  <r>
    <x v="22"/>
    <x v="44"/>
    <x v="2"/>
    <x v="0"/>
  </r>
  <r>
    <x v="23"/>
    <x v="44"/>
    <x v="2"/>
    <x v="0"/>
  </r>
  <r>
    <x v="24"/>
    <x v="44"/>
    <x v="2"/>
    <x v="0"/>
  </r>
  <r>
    <x v="25"/>
    <x v="44"/>
    <x v="2"/>
    <x v="0"/>
  </r>
  <r>
    <x v="26"/>
    <x v="44"/>
    <x v="2"/>
    <x v="0"/>
  </r>
  <r>
    <x v="27"/>
    <x v="44"/>
    <x v="2"/>
    <x v="0"/>
  </r>
  <r>
    <x v="28"/>
    <x v="44"/>
    <x v="2"/>
    <x v="0"/>
  </r>
  <r>
    <x v="29"/>
    <x v="44"/>
    <x v="2"/>
    <x v="0"/>
  </r>
  <r>
    <x v="30"/>
    <x v="44"/>
    <x v="2"/>
    <x v="0"/>
  </r>
  <r>
    <x v="31"/>
    <x v="44"/>
    <x v="2"/>
    <x v="0"/>
  </r>
  <r>
    <x v="32"/>
    <x v="44"/>
    <x v="2"/>
    <x v="0"/>
  </r>
  <r>
    <x v="33"/>
    <x v="44"/>
    <x v="2"/>
    <x v="0"/>
  </r>
  <r>
    <x v="34"/>
    <x v="44"/>
    <x v="2"/>
    <x v="0"/>
  </r>
  <r>
    <x v="35"/>
    <x v="44"/>
    <x v="2"/>
    <x v="0"/>
  </r>
  <r>
    <x v="36"/>
    <x v="44"/>
    <x v="2"/>
    <x v="0"/>
  </r>
  <r>
    <x v="0"/>
    <x v="44"/>
    <x v="3"/>
    <x v="0"/>
  </r>
  <r>
    <x v="1"/>
    <x v="44"/>
    <x v="3"/>
    <x v="0"/>
  </r>
  <r>
    <x v="2"/>
    <x v="44"/>
    <x v="3"/>
    <x v="0"/>
  </r>
  <r>
    <x v="3"/>
    <x v="44"/>
    <x v="3"/>
    <x v="0"/>
  </r>
  <r>
    <x v="4"/>
    <x v="44"/>
    <x v="3"/>
    <x v="0"/>
  </r>
  <r>
    <x v="5"/>
    <x v="44"/>
    <x v="3"/>
    <x v="0"/>
  </r>
  <r>
    <x v="6"/>
    <x v="44"/>
    <x v="3"/>
    <x v="0"/>
  </r>
  <r>
    <x v="7"/>
    <x v="44"/>
    <x v="3"/>
    <x v="0"/>
  </r>
  <r>
    <x v="8"/>
    <x v="44"/>
    <x v="3"/>
    <x v="0"/>
  </r>
  <r>
    <x v="9"/>
    <x v="44"/>
    <x v="3"/>
    <x v="0"/>
  </r>
  <r>
    <x v="10"/>
    <x v="44"/>
    <x v="3"/>
    <x v="0"/>
  </r>
  <r>
    <x v="11"/>
    <x v="44"/>
    <x v="3"/>
    <x v="0"/>
  </r>
  <r>
    <x v="12"/>
    <x v="44"/>
    <x v="3"/>
    <x v="0"/>
  </r>
  <r>
    <x v="13"/>
    <x v="44"/>
    <x v="3"/>
    <x v="0"/>
  </r>
  <r>
    <x v="14"/>
    <x v="44"/>
    <x v="3"/>
    <x v="0"/>
  </r>
  <r>
    <x v="15"/>
    <x v="44"/>
    <x v="3"/>
    <x v="0"/>
  </r>
  <r>
    <x v="16"/>
    <x v="44"/>
    <x v="3"/>
    <x v="0"/>
  </r>
  <r>
    <x v="17"/>
    <x v="44"/>
    <x v="3"/>
    <x v="0"/>
  </r>
  <r>
    <x v="18"/>
    <x v="44"/>
    <x v="3"/>
    <x v="0"/>
  </r>
  <r>
    <x v="19"/>
    <x v="44"/>
    <x v="3"/>
    <x v="0"/>
  </r>
  <r>
    <x v="20"/>
    <x v="44"/>
    <x v="3"/>
    <x v="0"/>
  </r>
  <r>
    <x v="21"/>
    <x v="44"/>
    <x v="3"/>
    <x v="0"/>
  </r>
  <r>
    <x v="22"/>
    <x v="44"/>
    <x v="3"/>
    <x v="0"/>
  </r>
  <r>
    <x v="23"/>
    <x v="44"/>
    <x v="3"/>
    <x v="0"/>
  </r>
  <r>
    <x v="24"/>
    <x v="44"/>
    <x v="3"/>
    <x v="0"/>
  </r>
  <r>
    <x v="25"/>
    <x v="44"/>
    <x v="3"/>
    <x v="0"/>
  </r>
  <r>
    <x v="26"/>
    <x v="44"/>
    <x v="3"/>
    <x v="0"/>
  </r>
  <r>
    <x v="27"/>
    <x v="44"/>
    <x v="3"/>
    <x v="0"/>
  </r>
  <r>
    <x v="28"/>
    <x v="44"/>
    <x v="3"/>
    <x v="0"/>
  </r>
  <r>
    <x v="29"/>
    <x v="44"/>
    <x v="3"/>
    <x v="0"/>
  </r>
  <r>
    <x v="30"/>
    <x v="44"/>
    <x v="3"/>
    <x v="0"/>
  </r>
  <r>
    <x v="31"/>
    <x v="44"/>
    <x v="3"/>
    <x v="0"/>
  </r>
  <r>
    <x v="32"/>
    <x v="44"/>
    <x v="3"/>
    <x v="0"/>
  </r>
  <r>
    <x v="33"/>
    <x v="44"/>
    <x v="3"/>
    <x v="0"/>
  </r>
  <r>
    <x v="34"/>
    <x v="44"/>
    <x v="3"/>
    <x v="0"/>
  </r>
  <r>
    <x v="35"/>
    <x v="44"/>
    <x v="3"/>
    <x v="0"/>
  </r>
  <r>
    <x v="36"/>
    <x v="44"/>
    <x v="3"/>
    <x v="0"/>
  </r>
  <r>
    <x v="0"/>
    <x v="44"/>
    <x v="4"/>
    <x v="0"/>
  </r>
  <r>
    <x v="1"/>
    <x v="44"/>
    <x v="4"/>
    <x v="0"/>
  </r>
  <r>
    <x v="2"/>
    <x v="44"/>
    <x v="4"/>
    <x v="0"/>
  </r>
  <r>
    <x v="3"/>
    <x v="44"/>
    <x v="4"/>
    <x v="0"/>
  </r>
  <r>
    <x v="4"/>
    <x v="44"/>
    <x v="4"/>
    <x v="0"/>
  </r>
  <r>
    <x v="5"/>
    <x v="44"/>
    <x v="4"/>
    <x v="0"/>
  </r>
  <r>
    <x v="6"/>
    <x v="44"/>
    <x v="4"/>
    <x v="0"/>
  </r>
  <r>
    <x v="7"/>
    <x v="44"/>
    <x v="4"/>
    <x v="0"/>
  </r>
  <r>
    <x v="8"/>
    <x v="44"/>
    <x v="4"/>
    <x v="0"/>
  </r>
  <r>
    <x v="9"/>
    <x v="44"/>
    <x v="4"/>
    <x v="0"/>
  </r>
  <r>
    <x v="10"/>
    <x v="44"/>
    <x v="4"/>
    <x v="0"/>
  </r>
  <r>
    <x v="11"/>
    <x v="44"/>
    <x v="4"/>
    <x v="0"/>
  </r>
  <r>
    <x v="12"/>
    <x v="44"/>
    <x v="4"/>
    <x v="0"/>
  </r>
  <r>
    <x v="13"/>
    <x v="44"/>
    <x v="4"/>
    <x v="0"/>
  </r>
  <r>
    <x v="14"/>
    <x v="44"/>
    <x v="4"/>
    <x v="0"/>
  </r>
  <r>
    <x v="15"/>
    <x v="44"/>
    <x v="4"/>
    <x v="0"/>
  </r>
  <r>
    <x v="16"/>
    <x v="44"/>
    <x v="4"/>
    <x v="0"/>
  </r>
  <r>
    <x v="17"/>
    <x v="44"/>
    <x v="4"/>
    <x v="0"/>
  </r>
  <r>
    <x v="18"/>
    <x v="44"/>
    <x v="4"/>
    <x v="0"/>
  </r>
  <r>
    <x v="19"/>
    <x v="44"/>
    <x v="4"/>
    <x v="0"/>
  </r>
  <r>
    <x v="20"/>
    <x v="44"/>
    <x v="4"/>
    <x v="0"/>
  </r>
  <r>
    <x v="21"/>
    <x v="44"/>
    <x v="4"/>
    <x v="0"/>
  </r>
  <r>
    <x v="22"/>
    <x v="44"/>
    <x v="4"/>
    <x v="0"/>
  </r>
  <r>
    <x v="23"/>
    <x v="44"/>
    <x v="4"/>
    <x v="0"/>
  </r>
  <r>
    <x v="24"/>
    <x v="44"/>
    <x v="4"/>
    <x v="0"/>
  </r>
  <r>
    <x v="25"/>
    <x v="44"/>
    <x v="4"/>
    <x v="0"/>
  </r>
  <r>
    <x v="26"/>
    <x v="44"/>
    <x v="4"/>
    <x v="0"/>
  </r>
  <r>
    <x v="27"/>
    <x v="44"/>
    <x v="4"/>
    <x v="0"/>
  </r>
  <r>
    <x v="28"/>
    <x v="44"/>
    <x v="4"/>
    <x v="0"/>
  </r>
  <r>
    <x v="29"/>
    <x v="44"/>
    <x v="4"/>
    <x v="0"/>
  </r>
  <r>
    <x v="30"/>
    <x v="44"/>
    <x v="4"/>
    <x v="0"/>
  </r>
  <r>
    <x v="31"/>
    <x v="44"/>
    <x v="4"/>
    <x v="0"/>
  </r>
  <r>
    <x v="32"/>
    <x v="44"/>
    <x v="4"/>
    <x v="0"/>
  </r>
  <r>
    <x v="33"/>
    <x v="44"/>
    <x v="4"/>
    <x v="0"/>
  </r>
  <r>
    <x v="34"/>
    <x v="44"/>
    <x v="4"/>
    <x v="0"/>
  </r>
  <r>
    <x v="35"/>
    <x v="44"/>
    <x v="4"/>
    <x v="0"/>
  </r>
  <r>
    <x v="36"/>
    <x v="44"/>
    <x v="4"/>
    <x v="0"/>
  </r>
  <r>
    <x v="0"/>
    <x v="45"/>
    <x v="2"/>
    <x v="0"/>
  </r>
  <r>
    <x v="1"/>
    <x v="45"/>
    <x v="2"/>
    <x v="0"/>
  </r>
  <r>
    <x v="2"/>
    <x v="45"/>
    <x v="2"/>
    <x v="0"/>
  </r>
  <r>
    <x v="3"/>
    <x v="45"/>
    <x v="2"/>
    <x v="0"/>
  </r>
  <r>
    <x v="4"/>
    <x v="45"/>
    <x v="2"/>
    <x v="0"/>
  </r>
  <r>
    <x v="5"/>
    <x v="45"/>
    <x v="2"/>
    <x v="0"/>
  </r>
  <r>
    <x v="6"/>
    <x v="45"/>
    <x v="2"/>
    <x v="0"/>
  </r>
  <r>
    <x v="7"/>
    <x v="45"/>
    <x v="2"/>
    <x v="0"/>
  </r>
  <r>
    <x v="8"/>
    <x v="45"/>
    <x v="2"/>
    <x v="0"/>
  </r>
  <r>
    <x v="9"/>
    <x v="45"/>
    <x v="2"/>
    <x v="0"/>
  </r>
  <r>
    <x v="10"/>
    <x v="45"/>
    <x v="2"/>
    <x v="0"/>
  </r>
  <r>
    <x v="11"/>
    <x v="45"/>
    <x v="2"/>
    <x v="0"/>
  </r>
  <r>
    <x v="12"/>
    <x v="45"/>
    <x v="2"/>
    <x v="0"/>
  </r>
  <r>
    <x v="13"/>
    <x v="45"/>
    <x v="2"/>
    <x v="0"/>
  </r>
  <r>
    <x v="14"/>
    <x v="45"/>
    <x v="2"/>
    <x v="0"/>
  </r>
  <r>
    <x v="15"/>
    <x v="45"/>
    <x v="2"/>
    <x v="0"/>
  </r>
  <r>
    <x v="16"/>
    <x v="45"/>
    <x v="2"/>
    <x v="0"/>
  </r>
  <r>
    <x v="17"/>
    <x v="45"/>
    <x v="2"/>
    <x v="0"/>
  </r>
  <r>
    <x v="18"/>
    <x v="45"/>
    <x v="2"/>
    <x v="0"/>
  </r>
  <r>
    <x v="19"/>
    <x v="45"/>
    <x v="2"/>
    <x v="0"/>
  </r>
  <r>
    <x v="20"/>
    <x v="45"/>
    <x v="2"/>
    <x v="0"/>
  </r>
  <r>
    <x v="21"/>
    <x v="45"/>
    <x v="2"/>
    <x v="0"/>
  </r>
  <r>
    <x v="22"/>
    <x v="45"/>
    <x v="2"/>
    <x v="0"/>
  </r>
  <r>
    <x v="23"/>
    <x v="45"/>
    <x v="2"/>
    <x v="0"/>
  </r>
  <r>
    <x v="24"/>
    <x v="45"/>
    <x v="2"/>
    <x v="0"/>
  </r>
  <r>
    <x v="25"/>
    <x v="45"/>
    <x v="2"/>
    <x v="0"/>
  </r>
  <r>
    <x v="26"/>
    <x v="45"/>
    <x v="2"/>
    <x v="0"/>
  </r>
  <r>
    <x v="27"/>
    <x v="45"/>
    <x v="2"/>
    <x v="0"/>
  </r>
  <r>
    <x v="28"/>
    <x v="45"/>
    <x v="2"/>
    <x v="0"/>
  </r>
  <r>
    <x v="29"/>
    <x v="45"/>
    <x v="2"/>
    <x v="0"/>
  </r>
  <r>
    <x v="30"/>
    <x v="45"/>
    <x v="2"/>
    <x v="0"/>
  </r>
  <r>
    <x v="31"/>
    <x v="45"/>
    <x v="2"/>
    <x v="0"/>
  </r>
  <r>
    <x v="32"/>
    <x v="45"/>
    <x v="2"/>
    <x v="0"/>
  </r>
  <r>
    <x v="33"/>
    <x v="45"/>
    <x v="2"/>
    <x v="0"/>
  </r>
  <r>
    <x v="34"/>
    <x v="45"/>
    <x v="2"/>
    <x v="0"/>
  </r>
  <r>
    <x v="35"/>
    <x v="45"/>
    <x v="2"/>
    <x v="0"/>
  </r>
  <r>
    <x v="36"/>
    <x v="45"/>
    <x v="2"/>
    <x v="0"/>
  </r>
  <r>
    <x v="0"/>
    <x v="45"/>
    <x v="3"/>
    <x v="0"/>
  </r>
  <r>
    <x v="1"/>
    <x v="45"/>
    <x v="3"/>
    <x v="0"/>
  </r>
  <r>
    <x v="2"/>
    <x v="45"/>
    <x v="3"/>
    <x v="0"/>
  </r>
  <r>
    <x v="3"/>
    <x v="45"/>
    <x v="3"/>
    <x v="0"/>
  </r>
  <r>
    <x v="4"/>
    <x v="45"/>
    <x v="3"/>
    <x v="0"/>
  </r>
  <r>
    <x v="5"/>
    <x v="45"/>
    <x v="3"/>
    <x v="0"/>
  </r>
  <r>
    <x v="6"/>
    <x v="45"/>
    <x v="3"/>
    <x v="0"/>
  </r>
  <r>
    <x v="7"/>
    <x v="45"/>
    <x v="3"/>
    <x v="0"/>
  </r>
  <r>
    <x v="8"/>
    <x v="45"/>
    <x v="3"/>
    <x v="0"/>
  </r>
  <r>
    <x v="9"/>
    <x v="45"/>
    <x v="3"/>
    <x v="0"/>
  </r>
  <r>
    <x v="10"/>
    <x v="45"/>
    <x v="3"/>
    <x v="0"/>
  </r>
  <r>
    <x v="11"/>
    <x v="45"/>
    <x v="3"/>
    <x v="0"/>
  </r>
  <r>
    <x v="12"/>
    <x v="45"/>
    <x v="3"/>
    <x v="0"/>
  </r>
  <r>
    <x v="13"/>
    <x v="45"/>
    <x v="3"/>
    <x v="0"/>
  </r>
  <r>
    <x v="14"/>
    <x v="45"/>
    <x v="3"/>
    <x v="0"/>
  </r>
  <r>
    <x v="15"/>
    <x v="45"/>
    <x v="3"/>
    <x v="0"/>
  </r>
  <r>
    <x v="16"/>
    <x v="45"/>
    <x v="3"/>
    <x v="0"/>
  </r>
  <r>
    <x v="17"/>
    <x v="45"/>
    <x v="3"/>
    <x v="0"/>
  </r>
  <r>
    <x v="18"/>
    <x v="45"/>
    <x v="3"/>
    <x v="0"/>
  </r>
  <r>
    <x v="19"/>
    <x v="45"/>
    <x v="3"/>
    <x v="0"/>
  </r>
  <r>
    <x v="20"/>
    <x v="45"/>
    <x v="3"/>
    <x v="0"/>
  </r>
  <r>
    <x v="21"/>
    <x v="45"/>
    <x v="3"/>
    <x v="0"/>
  </r>
  <r>
    <x v="22"/>
    <x v="45"/>
    <x v="3"/>
    <x v="0"/>
  </r>
  <r>
    <x v="23"/>
    <x v="45"/>
    <x v="3"/>
    <x v="0"/>
  </r>
  <r>
    <x v="24"/>
    <x v="45"/>
    <x v="3"/>
    <x v="0"/>
  </r>
  <r>
    <x v="25"/>
    <x v="45"/>
    <x v="3"/>
    <x v="0"/>
  </r>
  <r>
    <x v="26"/>
    <x v="45"/>
    <x v="3"/>
    <x v="0"/>
  </r>
  <r>
    <x v="27"/>
    <x v="45"/>
    <x v="3"/>
    <x v="0"/>
  </r>
  <r>
    <x v="28"/>
    <x v="45"/>
    <x v="3"/>
    <x v="0"/>
  </r>
  <r>
    <x v="29"/>
    <x v="45"/>
    <x v="3"/>
    <x v="0"/>
  </r>
  <r>
    <x v="30"/>
    <x v="45"/>
    <x v="3"/>
    <x v="0"/>
  </r>
  <r>
    <x v="31"/>
    <x v="45"/>
    <x v="3"/>
    <x v="0"/>
  </r>
  <r>
    <x v="32"/>
    <x v="45"/>
    <x v="3"/>
    <x v="0"/>
  </r>
  <r>
    <x v="33"/>
    <x v="45"/>
    <x v="3"/>
    <x v="0"/>
  </r>
  <r>
    <x v="34"/>
    <x v="45"/>
    <x v="3"/>
    <x v="0"/>
  </r>
  <r>
    <x v="35"/>
    <x v="45"/>
    <x v="3"/>
    <x v="0"/>
  </r>
  <r>
    <x v="36"/>
    <x v="45"/>
    <x v="3"/>
    <x v="0"/>
  </r>
  <r>
    <x v="0"/>
    <x v="45"/>
    <x v="4"/>
    <x v="0"/>
  </r>
  <r>
    <x v="1"/>
    <x v="45"/>
    <x v="4"/>
    <x v="0"/>
  </r>
  <r>
    <x v="2"/>
    <x v="45"/>
    <x v="4"/>
    <x v="0"/>
  </r>
  <r>
    <x v="3"/>
    <x v="45"/>
    <x v="4"/>
    <x v="0"/>
  </r>
  <r>
    <x v="4"/>
    <x v="45"/>
    <x v="4"/>
    <x v="0"/>
  </r>
  <r>
    <x v="5"/>
    <x v="45"/>
    <x v="4"/>
    <x v="0"/>
  </r>
  <r>
    <x v="6"/>
    <x v="45"/>
    <x v="4"/>
    <x v="0"/>
  </r>
  <r>
    <x v="7"/>
    <x v="45"/>
    <x v="4"/>
    <x v="0"/>
  </r>
  <r>
    <x v="8"/>
    <x v="45"/>
    <x v="4"/>
    <x v="0"/>
  </r>
  <r>
    <x v="9"/>
    <x v="45"/>
    <x v="4"/>
    <x v="0"/>
  </r>
  <r>
    <x v="10"/>
    <x v="45"/>
    <x v="4"/>
    <x v="0"/>
  </r>
  <r>
    <x v="11"/>
    <x v="45"/>
    <x v="4"/>
    <x v="0"/>
  </r>
  <r>
    <x v="12"/>
    <x v="45"/>
    <x v="4"/>
    <x v="0"/>
  </r>
  <r>
    <x v="13"/>
    <x v="45"/>
    <x v="4"/>
    <x v="0"/>
  </r>
  <r>
    <x v="14"/>
    <x v="45"/>
    <x v="4"/>
    <x v="0"/>
  </r>
  <r>
    <x v="15"/>
    <x v="45"/>
    <x v="4"/>
    <x v="0"/>
  </r>
  <r>
    <x v="16"/>
    <x v="45"/>
    <x v="4"/>
    <x v="0"/>
  </r>
  <r>
    <x v="17"/>
    <x v="45"/>
    <x v="4"/>
    <x v="0"/>
  </r>
  <r>
    <x v="18"/>
    <x v="45"/>
    <x v="4"/>
    <x v="0"/>
  </r>
  <r>
    <x v="19"/>
    <x v="45"/>
    <x v="4"/>
    <x v="0"/>
  </r>
  <r>
    <x v="20"/>
    <x v="45"/>
    <x v="4"/>
    <x v="0"/>
  </r>
  <r>
    <x v="21"/>
    <x v="45"/>
    <x v="4"/>
    <x v="0"/>
  </r>
  <r>
    <x v="22"/>
    <x v="45"/>
    <x v="4"/>
    <x v="0"/>
  </r>
  <r>
    <x v="23"/>
    <x v="45"/>
    <x v="4"/>
    <x v="0"/>
  </r>
  <r>
    <x v="24"/>
    <x v="45"/>
    <x v="4"/>
    <x v="0"/>
  </r>
  <r>
    <x v="25"/>
    <x v="45"/>
    <x v="4"/>
    <x v="0"/>
  </r>
  <r>
    <x v="26"/>
    <x v="45"/>
    <x v="4"/>
    <x v="0"/>
  </r>
  <r>
    <x v="27"/>
    <x v="45"/>
    <x v="4"/>
    <x v="0"/>
  </r>
  <r>
    <x v="28"/>
    <x v="45"/>
    <x v="4"/>
    <x v="0"/>
  </r>
  <r>
    <x v="29"/>
    <x v="45"/>
    <x v="4"/>
    <x v="0"/>
  </r>
  <r>
    <x v="30"/>
    <x v="45"/>
    <x v="4"/>
    <x v="0"/>
  </r>
  <r>
    <x v="31"/>
    <x v="45"/>
    <x v="4"/>
    <x v="0"/>
  </r>
  <r>
    <x v="32"/>
    <x v="45"/>
    <x v="4"/>
    <x v="0"/>
  </r>
  <r>
    <x v="33"/>
    <x v="45"/>
    <x v="4"/>
    <x v="0"/>
  </r>
  <r>
    <x v="34"/>
    <x v="45"/>
    <x v="4"/>
    <x v="0"/>
  </r>
  <r>
    <x v="35"/>
    <x v="45"/>
    <x v="4"/>
    <x v="0"/>
  </r>
  <r>
    <x v="36"/>
    <x v="45"/>
    <x v="4"/>
    <x v="0"/>
  </r>
  <r>
    <x v="0"/>
    <x v="46"/>
    <x v="2"/>
    <x v="0"/>
  </r>
  <r>
    <x v="1"/>
    <x v="46"/>
    <x v="2"/>
    <x v="0"/>
  </r>
  <r>
    <x v="2"/>
    <x v="46"/>
    <x v="2"/>
    <x v="0"/>
  </r>
  <r>
    <x v="3"/>
    <x v="46"/>
    <x v="2"/>
    <x v="0"/>
  </r>
  <r>
    <x v="4"/>
    <x v="46"/>
    <x v="2"/>
    <x v="0"/>
  </r>
  <r>
    <x v="5"/>
    <x v="46"/>
    <x v="2"/>
    <x v="0"/>
  </r>
  <r>
    <x v="6"/>
    <x v="46"/>
    <x v="2"/>
    <x v="0"/>
  </r>
  <r>
    <x v="7"/>
    <x v="46"/>
    <x v="2"/>
    <x v="0"/>
  </r>
  <r>
    <x v="8"/>
    <x v="46"/>
    <x v="2"/>
    <x v="0"/>
  </r>
  <r>
    <x v="9"/>
    <x v="46"/>
    <x v="2"/>
    <x v="0"/>
  </r>
  <r>
    <x v="10"/>
    <x v="46"/>
    <x v="2"/>
    <x v="0"/>
  </r>
  <r>
    <x v="11"/>
    <x v="46"/>
    <x v="2"/>
    <x v="0"/>
  </r>
  <r>
    <x v="12"/>
    <x v="46"/>
    <x v="2"/>
    <x v="0"/>
  </r>
  <r>
    <x v="13"/>
    <x v="46"/>
    <x v="2"/>
    <x v="0"/>
  </r>
  <r>
    <x v="14"/>
    <x v="46"/>
    <x v="2"/>
    <x v="0"/>
  </r>
  <r>
    <x v="15"/>
    <x v="46"/>
    <x v="2"/>
    <x v="0"/>
  </r>
  <r>
    <x v="16"/>
    <x v="46"/>
    <x v="2"/>
    <x v="0"/>
  </r>
  <r>
    <x v="17"/>
    <x v="46"/>
    <x v="2"/>
    <x v="0"/>
  </r>
  <r>
    <x v="18"/>
    <x v="46"/>
    <x v="2"/>
    <x v="0"/>
  </r>
  <r>
    <x v="19"/>
    <x v="46"/>
    <x v="2"/>
    <x v="0"/>
  </r>
  <r>
    <x v="20"/>
    <x v="46"/>
    <x v="2"/>
    <x v="0"/>
  </r>
  <r>
    <x v="21"/>
    <x v="46"/>
    <x v="2"/>
    <x v="0"/>
  </r>
  <r>
    <x v="22"/>
    <x v="46"/>
    <x v="2"/>
    <x v="0"/>
  </r>
  <r>
    <x v="23"/>
    <x v="46"/>
    <x v="2"/>
    <x v="0"/>
  </r>
  <r>
    <x v="24"/>
    <x v="46"/>
    <x v="2"/>
    <x v="0"/>
  </r>
  <r>
    <x v="25"/>
    <x v="46"/>
    <x v="2"/>
    <x v="0"/>
  </r>
  <r>
    <x v="26"/>
    <x v="46"/>
    <x v="2"/>
    <x v="0"/>
  </r>
  <r>
    <x v="27"/>
    <x v="46"/>
    <x v="2"/>
    <x v="0"/>
  </r>
  <r>
    <x v="28"/>
    <x v="46"/>
    <x v="2"/>
    <x v="0"/>
  </r>
  <r>
    <x v="29"/>
    <x v="46"/>
    <x v="2"/>
    <x v="0"/>
  </r>
  <r>
    <x v="30"/>
    <x v="46"/>
    <x v="2"/>
    <x v="0"/>
  </r>
  <r>
    <x v="31"/>
    <x v="46"/>
    <x v="2"/>
    <x v="0"/>
  </r>
  <r>
    <x v="32"/>
    <x v="46"/>
    <x v="2"/>
    <x v="0"/>
  </r>
  <r>
    <x v="33"/>
    <x v="46"/>
    <x v="2"/>
    <x v="0"/>
  </r>
  <r>
    <x v="34"/>
    <x v="46"/>
    <x v="2"/>
    <x v="0"/>
  </r>
  <r>
    <x v="35"/>
    <x v="46"/>
    <x v="2"/>
    <x v="0"/>
  </r>
  <r>
    <x v="36"/>
    <x v="46"/>
    <x v="2"/>
    <x v="0"/>
  </r>
  <r>
    <x v="0"/>
    <x v="46"/>
    <x v="3"/>
    <x v="0"/>
  </r>
  <r>
    <x v="1"/>
    <x v="46"/>
    <x v="3"/>
    <x v="0"/>
  </r>
  <r>
    <x v="2"/>
    <x v="46"/>
    <x v="3"/>
    <x v="0"/>
  </r>
  <r>
    <x v="3"/>
    <x v="46"/>
    <x v="3"/>
    <x v="0"/>
  </r>
  <r>
    <x v="4"/>
    <x v="46"/>
    <x v="3"/>
    <x v="0"/>
  </r>
  <r>
    <x v="5"/>
    <x v="46"/>
    <x v="3"/>
    <x v="0"/>
  </r>
  <r>
    <x v="6"/>
    <x v="46"/>
    <x v="3"/>
    <x v="0"/>
  </r>
  <r>
    <x v="7"/>
    <x v="46"/>
    <x v="3"/>
    <x v="0"/>
  </r>
  <r>
    <x v="8"/>
    <x v="46"/>
    <x v="3"/>
    <x v="0"/>
  </r>
  <r>
    <x v="9"/>
    <x v="46"/>
    <x v="3"/>
    <x v="0"/>
  </r>
  <r>
    <x v="10"/>
    <x v="46"/>
    <x v="3"/>
    <x v="0"/>
  </r>
  <r>
    <x v="11"/>
    <x v="46"/>
    <x v="3"/>
    <x v="0"/>
  </r>
  <r>
    <x v="12"/>
    <x v="46"/>
    <x v="3"/>
    <x v="0"/>
  </r>
  <r>
    <x v="13"/>
    <x v="46"/>
    <x v="3"/>
    <x v="0"/>
  </r>
  <r>
    <x v="14"/>
    <x v="46"/>
    <x v="3"/>
    <x v="0"/>
  </r>
  <r>
    <x v="15"/>
    <x v="46"/>
    <x v="3"/>
    <x v="0"/>
  </r>
  <r>
    <x v="16"/>
    <x v="46"/>
    <x v="3"/>
    <x v="0"/>
  </r>
  <r>
    <x v="17"/>
    <x v="46"/>
    <x v="3"/>
    <x v="0"/>
  </r>
  <r>
    <x v="18"/>
    <x v="46"/>
    <x v="3"/>
    <x v="0"/>
  </r>
  <r>
    <x v="19"/>
    <x v="46"/>
    <x v="3"/>
    <x v="0"/>
  </r>
  <r>
    <x v="20"/>
    <x v="46"/>
    <x v="3"/>
    <x v="0"/>
  </r>
  <r>
    <x v="21"/>
    <x v="46"/>
    <x v="3"/>
    <x v="0"/>
  </r>
  <r>
    <x v="22"/>
    <x v="46"/>
    <x v="3"/>
    <x v="0"/>
  </r>
  <r>
    <x v="23"/>
    <x v="46"/>
    <x v="3"/>
    <x v="0"/>
  </r>
  <r>
    <x v="24"/>
    <x v="46"/>
    <x v="3"/>
    <x v="0"/>
  </r>
  <r>
    <x v="25"/>
    <x v="46"/>
    <x v="3"/>
    <x v="0"/>
  </r>
  <r>
    <x v="26"/>
    <x v="46"/>
    <x v="3"/>
    <x v="0"/>
  </r>
  <r>
    <x v="27"/>
    <x v="46"/>
    <x v="3"/>
    <x v="0"/>
  </r>
  <r>
    <x v="28"/>
    <x v="46"/>
    <x v="3"/>
    <x v="0"/>
  </r>
  <r>
    <x v="29"/>
    <x v="46"/>
    <x v="3"/>
    <x v="0"/>
  </r>
  <r>
    <x v="30"/>
    <x v="46"/>
    <x v="3"/>
    <x v="0"/>
  </r>
  <r>
    <x v="31"/>
    <x v="46"/>
    <x v="3"/>
    <x v="0"/>
  </r>
  <r>
    <x v="32"/>
    <x v="46"/>
    <x v="3"/>
    <x v="0"/>
  </r>
  <r>
    <x v="33"/>
    <x v="46"/>
    <x v="3"/>
    <x v="0"/>
  </r>
  <r>
    <x v="34"/>
    <x v="46"/>
    <x v="3"/>
    <x v="0"/>
  </r>
  <r>
    <x v="35"/>
    <x v="46"/>
    <x v="3"/>
    <x v="0"/>
  </r>
  <r>
    <x v="36"/>
    <x v="46"/>
    <x v="3"/>
    <x v="0"/>
  </r>
  <r>
    <x v="0"/>
    <x v="46"/>
    <x v="4"/>
    <x v="0"/>
  </r>
  <r>
    <x v="1"/>
    <x v="46"/>
    <x v="4"/>
    <x v="0"/>
  </r>
  <r>
    <x v="2"/>
    <x v="46"/>
    <x v="4"/>
    <x v="0"/>
  </r>
  <r>
    <x v="3"/>
    <x v="46"/>
    <x v="4"/>
    <x v="0"/>
  </r>
  <r>
    <x v="4"/>
    <x v="46"/>
    <x v="4"/>
    <x v="0"/>
  </r>
  <r>
    <x v="5"/>
    <x v="46"/>
    <x v="4"/>
    <x v="0"/>
  </r>
  <r>
    <x v="6"/>
    <x v="46"/>
    <x v="4"/>
    <x v="0"/>
  </r>
  <r>
    <x v="7"/>
    <x v="46"/>
    <x v="4"/>
    <x v="0"/>
  </r>
  <r>
    <x v="8"/>
    <x v="46"/>
    <x v="4"/>
    <x v="0"/>
  </r>
  <r>
    <x v="9"/>
    <x v="46"/>
    <x v="4"/>
    <x v="0"/>
  </r>
  <r>
    <x v="10"/>
    <x v="46"/>
    <x v="4"/>
    <x v="0"/>
  </r>
  <r>
    <x v="11"/>
    <x v="46"/>
    <x v="4"/>
    <x v="0"/>
  </r>
  <r>
    <x v="12"/>
    <x v="46"/>
    <x v="4"/>
    <x v="0"/>
  </r>
  <r>
    <x v="13"/>
    <x v="46"/>
    <x v="4"/>
    <x v="0"/>
  </r>
  <r>
    <x v="14"/>
    <x v="46"/>
    <x v="4"/>
    <x v="0"/>
  </r>
  <r>
    <x v="15"/>
    <x v="46"/>
    <x v="4"/>
    <x v="0"/>
  </r>
  <r>
    <x v="16"/>
    <x v="46"/>
    <x v="4"/>
    <x v="0"/>
  </r>
  <r>
    <x v="17"/>
    <x v="46"/>
    <x v="4"/>
    <x v="0"/>
  </r>
  <r>
    <x v="18"/>
    <x v="46"/>
    <x v="4"/>
    <x v="0"/>
  </r>
  <r>
    <x v="19"/>
    <x v="46"/>
    <x v="4"/>
    <x v="0"/>
  </r>
  <r>
    <x v="20"/>
    <x v="46"/>
    <x v="4"/>
    <x v="0"/>
  </r>
  <r>
    <x v="21"/>
    <x v="46"/>
    <x v="4"/>
    <x v="0"/>
  </r>
  <r>
    <x v="22"/>
    <x v="46"/>
    <x v="4"/>
    <x v="0"/>
  </r>
  <r>
    <x v="23"/>
    <x v="46"/>
    <x v="4"/>
    <x v="0"/>
  </r>
  <r>
    <x v="24"/>
    <x v="46"/>
    <x v="4"/>
    <x v="0"/>
  </r>
  <r>
    <x v="25"/>
    <x v="46"/>
    <x v="4"/>
    <x v="0"/>
  </r>
  <r>
    <x v="26"/>
    <x v="46"/>
    <x v="4"/>
    <x v="0"/>
  </r>
  <r>
    <x v="27"/>
    <x v="46"/>
    <x v="4"/>
    <x v="0"/>
  </r>
  <r>
    <x v="28"/>
    <x v="46"/>
    <x v="4"/>
    <x v="0"/>
  </r>
  <r>
    <x v="29"/>
    <x v="46"/>
    <x v="4"/>
    <x v="0"/>
  </r>
  <r>
    <x v="30"/>
    <x v="46"/>
    <x v="4"/>
    <x v="0"/>
  </r>
  <r>
    <x v="31"/>
    <x v="46"/>
    <x v="4"/>
    <x v="0"/>
  </r>
  <r>
    <x v="32"/>
    <x v="46"/>
    <x v="4"/>
    <x v="0"/>
  </r>
  <r>
    <x v="33"/>
    <x v="46"/>
    <x v="4"/>
    <x v="0"/>
  </r>
  <r>
    <x v="34"/>
    <x v="46"/>
    <x v="4"/>
    <x v="0"/>
  </r>
  <r>
    <x v="35"/>
    <x v="46"/>
    <x v="4"/>
    <x v="0"/>
  </r>
  <r>
    <x v="36"/>
    <x v="46"/>
    <x v="4"/>
    <x v="0"/>
  </r>
  <r>
    <x v="0"/>
    <x v="47"/>
    <x v="2"/>
    <x v="0"/>
  </r>
  <r>
    <x v="1"/>
    <x v="47"/>
    <x v="2"/>
    <x v="0"/>
  </r>
  <r>
    <x v="2"/>
    <x v="47"/>
    <x v="2"/>
    <x v="0"/>
  </r>
  <r>
    <x v="3"/>
    <x v="47"/>
    <x v="2"/>
    <x v="0"/>
  </r>
  <r>
    <x v="4"/>
    <x v="47"/>
    <x v="2"/>
    <x v="0"/>
  </r>
  <r>
    <x v="5"/>
    <x v="47"/>
    <x v="2"/>
    <x v="0"/>
  </r>
  <r>
    <x v="6"/>
    <x v="47"/>
    <x v="2"/>
    <x v="0"/>
  </r>
  <r>
    <x v="7"/>
    <x v="47"/>
    <x v="2"/>
    <x v="0"/>
  </r>
  <r>
    <x v="8"/>
    <x v="47"/>
    <x v="2"/>
    <x v="0"/>
  </r>
  <r>
    <x v="9"/>
    <x v="47"/>
    <x v="2"/>
    <x v="0"/>
  </r>
  <r>
    <x v="10"/>
    <x v="47"/>
    <x v="2"/>
    <x v="0"/>
  </r>
  <r>
    <x v="11"/>
    <x v="47"/>
    <x v="2"/>
    <x v="0"/>
  </r>
  <r>
    <x v="12"/>
    <x v="47"/>
    <x v="2"/>
    <x v="0"/>
  </r>
  <r>
    <x v="13"/>
    <x v="47"/>
    <x v="2"/>
    <x v="0"/>
  </r>
  <r>
    <x v="14"/>
    <x v="47"/>
    <x v="2"/>
    <x v="0"/>
  </r>
  <r>
    <x v="15"/>
    <x v="47"/>
    <x v="2"/>
    <x v="0"/>
  </r>
  <r>
    <x v="16"/>
    <x v="47"/>
    <x v="2"/>
    <x v="0"/>
  </r>
  <r>
    <x v="17"/>
    <x v="47"/>
    <x v="2"/>
    <x v="0"/>
  </r>
  <r>
    <x v="18"/>
    <x v="47"/>
    <x v="2"/>
    <x v="0"/>
  </r>
  <r>
    <x v="19"/>
    <x v="47"/>
    <x v="2"/>
    <x v="0"/>
  </r>
  <r>
    <x v="20"/>
    <x v="47"/>
    <x v="2"/>
    <x v="0"/>
  </r>
  <r>
    <x v="21"/>
    <x v="47"/>
    <x v="2"/>
    <x v="0"/>
  </r>
  <r>
    <x v="22"/>
    <x v="47"/>
    <x v="2"/>
    <x v="0"/>
  </r>
  <r>
    <x v="23"/>
    <x v="47"/>
    <x v="2"/>
    <x v="0"/>
  </r>
  <r>
    <x v="24"/>
    <x v="47"/>
    <x v="2"/>
    <x v="0"/>
  </r>
  <r>
    <x v="25"/>
    <x v="47"/>
    <x v="2"/>
    <x v="0"/>
  </r>
  <r>
    <x v="26"/>
    <x v="47"/>
    <x v="2"/>
    <x v="0"/>
  </r>
  <r>
    <x v="27"/>
    <x v="47"/>
    <x v="2"/>
    <x v="0"/>
  </r>
  <r>
    <x v="28"/>
    <x v="47"/>
    <x v="2"/>
    <x v="0"/>
  </r>
  <r>
    <x v="29"/>
    <x v="47"/>
    <x v="2"/>
    <x v="0"/>
  </r>
  <r>
    <x v="30"/>
    <x v="47"/>
    <x v="2"/>
    <x v="0"/>
  </r>
  <r>
    <x v="31"/>
    <x v="47"/>
    <x v="2"/>
    <x v="0"/>
  </r>
  <r>
    <x v="32"/>
    <x v="47"/>
    <x v="2"/>
    <x v="0"/>
  </r>
  <r>
    <x v="33"/>
    <x v="47"/>
    <x v="2"/>
    <x v="0"/>
  </r>
  <r>
    <x v="34"/>
    <x v="47"/>
    <x v="2"/>
    <x v="0"/>
  </r>
  <r>
    <x v="35"/>
    <x v="47"/>
    <x v="2"/>
    <x v="0"/>
  </r>
  <r>
    <x v="36"/>
    <x v="47"/>
    <x v="2"/>
    <x v="0"/>
  </r>
  <r>
    <x v="0"/>
    <x v="47"/>
    <x v="3"/>
    <x v="0"/>
  </r>
  <r>
    <x v="1"/>
    <x v="47"/>
    <x v="3"/>
    <x v="0"/>
  </r>
  <r>
    <x v="2"/>
    <x v="47"/>
    <x v="3"/>
    <x v="0"/>
  </r>
  <r>
    <x v="3"/>
    <x v="47"/>
    <x v="3"/>
    <x v="0"/>
  </r>
  <r>
    <x v="4"/>
    <x v="47"/>
    <x v="3"/>
    <x v="0"/>
  </r>
  <r>
    <x v="5"/>
    <x v="47"/>
    <x v="3"/>
    <x v="0"/>
  </r>
  <r>
    <x v="6"/>
    <x v="47"/>
    <x v="3"/>
    <x v="0"/>
  </r>
  <r>
    <x v="7"/>
    <x v="47"/>
    <x v="3"/>
    <x v="0"/>
  </r>
  <r>
    <x v="8"/>
    <x v="47"/>
    <x v="3"/>
    <x v="0"/>
  </r>
  <r>
    <x v="9"/>
    <x v="47"/>
    <x v="3"/>
    <x v="0"/>
  </r>
  <r>
    <x v="10"/>
    <x v="47"/>
    <x v="3"/>
    <x v="0"/>
  </r>
  <r>
    <x v="11"/>
    <x v="47"/>
    <x v="3"/>
    <x v="0"/>
  </r>
  <r>
    <x v="12"/>
    <x v="47"/>
    <x v="3"/>
    <x v="0"/>
  </r>
  <r>
    <x v="13"/>
    <x v="47"/>
    <x v="3"/>
    <x v="0"/>
  </r>
  <r>
    <x v="14"/>
    <x v="47"/>
    <x v="3"/>
    <x v="0"/>
  </r>
  <r>
    <x v="15"/>
    <x v="47"/>
    <x v="3"/>
    <x v="0"/>
  </r>
  <r>
    <x v="16"/>
    <x v="47"/>
    <x v="3"/>
    <x v="0"/>
  </r>
  <r>
    <x v="17"/>
    <x v="47"/>
    <x v="3"/>
    <x v="0"/>
  </r>
  <r>
    <x v="18"/>
    <x v="47"/>
    <x v="3"/>
    <x v="0"/>
  </r>
  <r>
    <x v="19"/>
    <x v="47"/>
    <x v="3"/>
    <x v="0"/>
  </r>
  <r>
    <x v="20"/>
    <x v="47"/>
    <x v="3"/>
    <x v="0"/>
  </r>
  <r>
    <x v="21"/>
    <x v="47"/>
    <x v="3"/>
    <x v="0"/>
  </r>
  <r>
    <x v="22"/>
    <x v="47"/>
    <x v="3"/>
    <x v="0"/>
  </r>
  <r>
    <x v="23"/>
    <x v="47"/>
    <x v="3"/>
    <x v="0"/>
  </r>
  <r>
    <x v="24"/>
    <x v="47"/>
    <x v="3"/>
    <x v="0"/>
  </r>
  <r>
    <x v="25"/>
    <x v="47"/>
    <x v="3"/>
    <x v="0"/>
  </r>
  <r>
    <x v="26"/>
    <x v="47"/>
    <x v="3"/>
    <x v="0"/>
  </r>
  <r>
    <x v="27"/>
    <x v="47"/>
    <x v="3"/>
    <x v="0"/>
  </r>
  <r>
    <x v="28"/>
    <x v="47"/>
    <x v="3"/>
    <x v="0"/>
  </r>
  <r>
    <x v="29"/>
    <x v="47"/>
    <x v="3"/>
    <x v="0"/>
  </r>
  <r>
    <x v="30"/>
    <x v="47"/>
    <x v="3"/>
    <x v="0"/>
  </r>
  <r>
    <x v="31"/>
    <x v="47"/>
    <x v="3"/>
    <x v="0"/>
  </r>
  <r>
    <x v="32"/>
    <x v="47"/>
    <x v="3"/>
    <x v="0"/>
  </r>
  <r>
    <x v="33"/>
    <x v="47"/>
    <x v="3"/>
    <x v="0"/>
  </r>
  <r>
    <x v="34"/>
    <x v="47"/>
    <x v="3"/>
    <x v="0"/>
  </r>
  <r>
    <x v="35"/>
    <x v="47"/>
    <x v="3"/>
    <x v="0"/>
  </r>
  <r>
    <x v="36"/>
    <x v="47"/>
    <x v="3"/>
    <x v="0"/>
  </r>
  <r>
    <x v="0"/>
    <x v="47"/>
    <x v="4"/>
    <x v="0"/>
  </r>
  <r>
    <x v="1"/>
    <x v="47"/>
    <x v="4"/>
    <x v="0"/>
  </r>
  <r>
    <x v="2"/>
    <x v="47"/>
    <x v="4"/>
    <x v="0"/>
  </r>
  <r>
    <x v="3"/>
    <x v="47"/>
    <x v="4"/>
    <x v="0"/>
  </r>
  <r>
    <x v="4"/>
    <x v="47"/>
    <x v="4"/>
    <x v="0"/>
  </r>
  <r>
    <x v="5"/>
    <x v="47"/>
    <x v="4"/>
    <x v="0"/>
  </r>
  <r>
    <x v="6"/>
    <x v="47"/>
    <x v="4"/>
    <x v="0"/>
  </r>
  <r>
    <x v="7"/>
    <x v="47"/>
    <x v="4"/>
    <x v="0"/>
  </r>
  <r>
    <x v="8"/>
    <x v="47"/>
    <x v="4"/>
    <x v="0"/>
  </r>
  <r>
    <x v="9"/>
    <x v="47"/>
    <x v="4"/>
    <x v="0"/>
  </r>
  <r>
    <x v="10"/>
    <x v="47"/>
    <x v="4"/>
    <x v="0"/>
  </r>
  <r>
    <x v="11"/>
    <x v="47"/>
    <x v="4"/>
    <x v="0"/>
  </r>
  <r>
    <x v="12"/>
    <x v="47"/>
    <x v="4"/>
    <x v="0"/>
  </r>
  <r>
    <x v="13"/>
    <x v="47"/>
    <x v="4"/>
    <x v="0"/>
  </r>
  <r>
    <x v="14"/>
    <x v="47"/>
    <x v="4"/>
    <x v="0"/>
  </r>
  <r>
    <x v="15"/>
    <x v="47"/>
    <x v="4"/>
    <x v="0"/>
  </r>
  <r>
    <x v="16"/>
    <x v="47"/>
    <x v="4"/>
    <x v="0"/>
  </r>
  <r>
    <x v="17"/>
    <x v="47"/>
    <x v="4"/>
    <x v="0"/>
  </r>
  <r>
    <x v="18"/>
    <x v="47"/>
    <x v="4"/>
    <x v="0"/>
  </r>
  <r>
    <x v="19"/>
    <x v="47"/>
    <x v="4"/>
    <x v="0"/>
  </r>
  <r>
    <x v="20"/>
    <x v="47"/>
    <x v="4"/>
    <x v="0"/>
  </r>
  <r>
    <x v="21"/>
    <x v="47"/>
    <x v="4"/>
    <x v="0"/>
  </r>
  <r>
    <x v="22"/>
    <x v="47"/>
    <x v="4"/>
    <x v="0"/>
  </r>
  <r>
    <x v="23"/>
    <x v="47"/>
    <x v="4"/>
    <x v="0"/>
  </r>
  <r>
    <x v="24"/>
    <x v="47"/>
    <x v="4"/>
    <x v="0"/>
  </r>
  <r>
    <x v="25"/>
    <x v="47"/>
    <x v="4"/>
    <x v="0"/>
  </r>
  <r>
    <x v="26"/>
    <x v="47"/>
    <x v="4"/>
    <x v="0"/>
  </r>
  <r>
    <x v="27"/>
    <x v="47"/>
    <x v="4"/>
    <x v="0"/>
  </r>
  <r>
    <x v="28"/>
    <x v="47"/>
    <x v="4"/>
    <x v="0"/>
  </r>
  <r>
    <x v="29"/>
    <x v="47"/>
    <x v="4"/>
    <x v="0"/>
  </r>
  <r>
    <x v="30"/>
    <x v="47"/>
    <x v="4"/>
    <x v="0"/>
  </r>
  <r>
    <x v="31"/>
    <x v="47"/>
    <x v="4"/>
    <x v="0"/>
  </r>
  <r>
    <x v="32"/>
    <x v="47"/>
    <x v="4"/>
    <x v="0"/>
  </r>
  <r>
    <x v="33"/>
    <x v="47"/>
    <x v="4"/>
    <x v="0"/>
  </r>
  <r>
    <x v="34"/>
    <x v="47"/>
    <x v="4"/>
    <x v="0"/>
  </r>
  <r>
    <x v="35"/>
    <x v="47"/>
    <x v="4"/>
    <x v="0"/>
  </r>
  <r>
    <x v="36"/>
    <x v="47"/>
    <x v="4"/>
    <x v="0"/>
  </r>
  <r>
    <x v="0"/>
    <x v="48"/>
    <x v="2"/>
    <x v="0"/>
  </r>
  <r>
    <x v="1"/>
    <x v="48"/>
    <x v="2"/>
    <x v="0"/>
  </r>
  <r>
    <x v="2"/>
    <x v="48"/>
    <x v="2"/>
    <x v="0"/>
  </r>
  <r>
    <x v="3"/>
    <x v="48"/>
    <x v="2"/>
    <x v="0"/>
  </r>
  <r>
    <x v="4"/>
    <x v="48"/>
    <x v="2"/>
    <x v="0"/>
  </r>
  <r>
    <x v="5"/>
    <x v="48"/>
    <x v="2"/>
    <x v="0"/>
  </r>
  <r>
    <x v="6"/>
    <x v="48"/>
    <x v="2"/>
    <x v="0"/>
  </r>
  <r>
    <x v="7"/>
    <x v="48"/>
    <x v="2"/>
    <x v="0"/>
  </r>
  <r>
    <x v="8"/>
    <x v="48"/>
    <x v="2"/>
    <x v="0"/>
  </r>
  <r>
    <x v="9"/>
    <x v="48"/>
    <x v="2"/>
    <x v="0"/>
  </r>
  <r>
    <x v="10"/>
    <x v="48"/>
    <x v="2"/>
    <x v="0"/>
  </r>
  <r>
    <x v="11"/>
    <x v="48"/>
    <x v="2"/>
    <x v="0"/>
  </r>
  <r>
    <x v="12"/>
    <x v="48"/>
    <x v="2"/>
    <x v="0"/>
  </r>
  <r>
    <x v="13"/>
    <x v="48"/>
    <x v="2"/>
    <x v="0"/>
  </r>
  <r>
    <x v="14"/>
    <x v="48"/>
    <x v="2"/>
    <x v="0"/>
  </r>
  <r>
    <x v="15"/>
    <x v="48"/>
    <x v="2"/>
    <x v="0"/>
  </r>
  <r>
    <x v="16"/>
    <x v="48"/>
    <x v="2"/>
    <x v="0"/>
  </r>
  <r>
    <x v="17"/>
    <x v="48"/>
    <x v="2"/>
    <x v="0"/>
  </r>
  <r>
    <x v="18"/>
    <x v="48"/>
    <x v="2"/>
    <x v="0"/>
  </r>
  <r>
    <x v="19"/>
    <x v="48"/>
    <x v="2"/>
    <x v="0"/>
  </r>
  <r>
    <x v="20"/>
    <x v="48"/>
    <x v="2"/>
    <x v="0"/>
  </r>
  <r>
    <x v="21"/>
    <x v="48"/>
    <x v="2"/>
    <x v="0"/>
  </r>
  <r>
    <x v="22"/>
    <x v="48"/>
    <x v="2"/>
    <x v="0"/>
  </r>
  <r>
    <x v="23"/>
    <x v="48"/>
    <x v="2"/>
    <x v="0"/>
  </r>
  <r>
    <x v="24"/>
    <x v="48"/>
    <x v="2"/>
    <x v="0"/>
  </r>
  <r>
    <x v="25"/>
    <x v="48"/>
    <x v="2"/>
    <x v="0"/>
  </r>
  <r>
    <x v="26"/>
    <x v="48"/>
    <x v="2"/>
    <x v="0"/>
  </r>
  <r>
    <x v="27"/>
    <x v="48"/>
    <x v="2"/>
    <x v="0"/>
  </r>
  <r>
    <x v="28"/>
    <x v="48"/>
    <x v="2"/>
    <x v="0"/>
  </r>
  <r>
    <x v="29"/>
    <x v="48"/>
    <x v="2"/>
    <x v="0"/>
  </r>
  <r>
    <x v="30"/>
    <x v="48"/>
    <x v="2"/>
    <x v="0"/>
  </r>
  <r>
    <x v="31"/>
    <x v="48"/>
    <x v="2"/>
    <x v="0"/>
  </r>
  <r>
    <x v="32"/>
    <x v="48"/>
    <x v="2"/>
    <x v="0"/>
  </r>
  <r>
    <x v="33"/>
    <x v="48"/>
    <x v="2"/>
    <x v="0"/>
  </r>
  <r>
    <x v="34"/>
    <x v="48"/>
    <x v="2"/>
    <x v="0"/>
  </r>
  <r>
    <x v="35"/>
    <x v="48"/>
    <x v="2"/>
    <x v="0"/>
  </r>
  <r>
    <x v="36"/>
    <x v="48"/>
    <x v="2"/>
    <x v="0"/>
  </r>
  <r>
    <x v="0"/>
    <x v="48"/>
    <x v="3"/>
    <x v="0"/>
  </r>
  <r>
    <x v="1"/>
    <x v="48"/>
    <x v="3"/>
    <x v="0"/>
  </r>
  <r>
    <x v="2"/>
    <x v="48"/>
    <x v="3"/>
    <x v="0"/>
  </r>
  <r>
    <x v="3"/>
    <x v="48"/>
    <x v="3"/>
    <x v="0"/>
  </r>
  <r>
    <x v="4"/>
    <x v="48"/>
    <x v="3"/>
    <x v="0"/>
  </r>
  <r>
    <x v="5"/>
    <x v="48"/>
    <x v="3"/>
    <x v="0"/>
  </r>
  <r>
    <x v="6"/>
    <x v="48"/>
    <x v="3"/>
    <x v="0"/>
  </r>
  <r>
    <x v="7"/>
    <x v="48"/>
    <x v="3"/>
    <x v="0"/>
  </r>
  <r>
    <x v="8"/>
    <x v="48"/>
    <x v="3"/>
    <x v="0"/>
  </r>
  <r>
    <x v="9"/>
    <x v="48"/>
    <x v="3"/>
    <x v="0"/>
  </r>
  <r>
    <x v="10"/>
    <x v="48"/>
    <x v="3"/>
    <x v="0"/>
  </r>
  <r>
    <x v="11"/>
    <x v="48"/>
    <x v="3"/>
    <x v="0"/>
  </r>
  <r>
    <x v="12"/>
    <x v="48"/>
    <x v="3"/>
    <x v="0"/>
  </r>
  <r>
    <x v="13"/>
    <x v="48"/>
    <x v="3"/>
    <x v="0"/>
  </r>
  <r>
    <x v="14"/>
    <x v="48"/>
    <x v="3"/>
    <x v="0"/>
  </r>
  <r>
    <x v="15"/>
    <x v="48"/>
    <x v="3"/>
    <x v="0"/>
  </r>
  <r>
    <x v="16"/>
    <x v="48"/>
    <x v="3"/>
    <x v="0"/>
  </r>
  <r>
    <x v="17"/>
    <x v="48"/>
    <x v="3"/>
    <x v="0"/>
  </r>
  <r>
    <x v="18"/>
    <x v="48"/>
    <x v="3"/>
    <x v="0"/>
  </r>
  <r>
    <x v="19"/>
    <x v="48"/>
    <x v="3"/>
    <x v="0"/>
  </r>
  <r>
    <x v="20"/>
    <x v="48"/>
    <x v="3"/>
    <x v="0"/>
  </r>
  <r>
    <x v="21"/>
    <x v="48"/>
    <x v="3"/>
    <x v="0"/>
  </r>
  <r>
    <x v="22"/>
    <x v="48"/>
    <x v="3"/>
    <x v="0"/>
  </r>
  <r>
    <x v="23"/>
    <x v="48"/>
    <x v="3"/>
    <x v="0"/>
  </r>
  <r>
    <x v="24"/>
    <x v="48"/>
    <x v="3"/>
    <x v="0"/>
  </r>
  <r>
    <x v="25"/>
    <x v="48"/>
    <x v="3"/>
    <x v="0"/>
  </r>
  <r>
    <x v="26"/>
    <x v="48"/>
    <x v="3"/>
    <x v="0"/>
  </r>
  <r>
    <x v="27"/>
    <x v="48"/>
    <x v="3"/>
    <x v="0"/>
  </r>
  <r>
    <x v="28"/>
    <x v="48"/>
    <x v="3"/>
    <x v="0"/>
  </r>
  <r>
    <x v="29"/>
    <x v="48"/>
    <x v="3"/>
    <x v="0"/>
  </r>
  <r>
    <x v="30"/>
    <x v="48"/>
    <x v="3"/>
    <x v="0"/>
  </r>
  <r>
    <x v="31"/>
    <x v="48"/>
    <x v="3"/>
    <x v="0"/>
  </r>
  <r>
    <x v="32"/>
    <x v="48"/>
    <x v="3"/>
    <x v="0"/>
  </r>
  <r>
    <x v="33"/>
    <x v="48"/>
    <x v="3"/>
    <x v="0"/>
  </r>
  <r>
    <x v="34"/>
    <x v="48"/>
    <x v="3"/>
    <x v="0"/>
  </r>
  <r>
    <x v="35"/>
    <x v="48"/>
    <x v="3"/>
    <x v="0"/>
  </r>
  <r>
    <x v="36"/>
    <x v="48"/>
    <x v="3"/>
    <x v="0"/>
  </r>
  <r>
    <x v="0"/>
    <x v="48"/>
    <x v="4"/>
    <x v="0"/>
  </r>
  <r>
    <x v="1"/>
    <x v="48"/>
    <x v="4"/>
    <x v="0"/>
  </r>
  <r>
    <x v="2"/>
    <x v="48"/>
    <x v="4"/>
    <x v="0"/>
  </r>
  <r>
    <x v="3"/>
    <x v="48"/>
    <x v="4"/>
    <x v="0"/>
  </r>
  <r>
    <x v="4"/>
    <x v="48"/>
    <x v="4"/>
    <x v="0"/>
  </r>
  <r>
    <x v="5"/>
    <x v="48"/>
    <x v="4"/>
    <x v="0"/>
  </r>
  <r>
    <x v="6"/>
    <x v="48"/>
    <x v="4"/>
    <x v="0"/>
  </r>
  <r>
    <x v="7"/>
    <x v="48"/>
    <x v="4"/>
    <x v="0"/>
  </r>
  <r>
    <x v="8"/>
    <x v="48"/>
    <x v="4"/>
    <x v="0"/>
  </r>
  <r>
    <x v="9"/>
    <x v="48"/>
    <x v="4"/>
    <x v="0"/>
  </r>
  <r>
    <x v="10"/>
    <x v="48"/>
    <x v="4"/>
    <x v="0"/>
  </r>
  <r>
    <x v="11"/>
    <x v="48"/>
    <x v="4"/>
    <x v="0"/>
  </r>
  <r>
    <x v="12"/>
    <x v="48"/>
    <x v="4"/>
    <x v="0"/>
  </r>
  <r>
    <x v="13"/>
    <x v="48"/>
    <x v="4"/>
    <x v="0"/>
  </r>
  <r>
    <x v="14"/>
    <x v="48"/>
    <x v="4"/>
    <x v="0"/>
  </r>
  <r>
    <x v="15"/>
    <x v="48"/>
    <x v="4"/>
    <x v="0"/>
  </r>
  <r>
    <x v="16"/>
    <x v="48"/>
    <x v="4"/>
    <x v="0"/>
  </r>
  <r>
    <x v="17"/>
    <x v="48"/>
    <x v="4"/>
    <x v="0"/>
  </r>
  <r>
    <x v="18"/>
    <x v="48"/>
    <x v="4"/>
    <x v="0"/>
  </r>
  <r>
    <x v="19"/>
    <x v="48"/>
    <x v="4"/>
    <x v="0"/>
  </r>
  <r>
    <x v="20"/>
    <x v="48"/>
    <x v="4"/>
    <x v="0"/>
  </r>
  <r>
    <x v="21"/>
    <x v="48"/>
    <x v="4"/>
    <x v="0"/>
  </r>
  <r>
    <x v="22"/>
    <x v="48"/>
    <x v="4"/>
    <x v="0"/>
  </r>
  <r>
    <x v="23"/>
    <x v="48"/>
    <x v="4"/>
    <x v="0"/>
  </r>
  <r>
    <x v="24"/>
    <x v="48"/>
    <x v="4"/>
    <x v="0"/>
  </r>
  <r>
    <x v="25"/>
    <x v="48"/>
    <x v="4"/>
    <x v="0"/>
  </r>
  <r>
    <x v="26"/>
    <x v="48"/>
    <x v="4"/>
    <x v="0"/>
  </r>
  <r>
    <x v="27"/>
    <x v="48"/>
    <x v="4"/>
    <x v="0"/>
  </r>
  <r>
    <x v="28"/>
    <x v="48"/>
    <x v="4"/>
    <x v="0"/>
  </r>
  <r>
    <x v="29"/>
    <x v="48"/>
    <x v="4"/>
    <x v="0"/>
  </r>
  <r>
    <x v="30"/>
    <x v="48"/>
    <x v="4"/>
    <x v="0"/>
  </r>
  <r>
    <x v="31"/>
    <x v="48"/>
    <x v="4"/>
    <x v="0"/>
  </r>
  <r>
    <x v="32"/>
    <x v="48"/>
    <x v="4"/>
    <x v="0"/>
  </r>
  <r>
    <x v="33"/>
    <x v="48"/>
    <x v="4"/>
    <x v="0"/>
  </r>
  <r>
    <x v="34"/>
    <x v="48"/>
    <x v="4"/>
    <x v="0"/>
  </r>
  <r>
    <x v="35"/>
    <x v="48"/>
    <x v="4"/>
    <x v="0"/>
  </r>
  <r>
    <x v="36"/>
    <x v="48"/>
    <x v="4"/>
    <x v="0"/>
  </r>
  <r>
    <x v="0"/>
    <x v="49"/>
    <x v="2"/>
    <x v="0"/>
  </r>
  <r>
    <x v="1"/>
    <x v="49"/>
    <x v="2"/>
    <x v="0"/>
  </r>
  <r>
    <x v="2"/>
    <x v="49"/>
    <x v="2"/>
    <x v="0"/>
  </r>
  <r>
    <x v="3"/>
    <x v="49"/>
    <x v="2"/>
    <x v="0"/>
  </r>
  <r>
    <x v="4"/>
    <x v="49"/>
    <x v="2"/>
    <x v="0"/>
  </r>
  <r>
    <x v="5"/>
    <x v="49"/>
    <x v="2"/>
    <x v="0"/>
  </r>
  <r>
    <x v="6"/>
    <x v="49"/>
    <x v="2"/>
    <x v="0"/>
  </r>
  <r>
    <x v="7"/>
    <x v="49"/>
    <x v="2"/>
    <x v="0"/>
  </r>
  <r>
    <x v="8"/>
    <x v="49"/>
    <x v="2"/>
    <x v="0"/>
  </r>
  <r>
    <x v="9"/>
    <x v="49"/>
    <x v="2"/>
    <x v="0"/>
  </r>
  <r>
    <x v="10"/>
    <x v="49"/>
    <x v="2"/>
    <x v="0"/>
  </r>
  <r>
    <x v="11"/>
    <x v="49"/>
    <x v="2"/>
    <x v="0"/>
  </r>
  <r>
    <x v="12"/>
    <x v="49"/>
    <x v="2"/>
    <x v="0"/>
  </r>
  <r>
    <x v="13"/>
    <x v="49"/>
    <x v="2"/>
    <x v="0"/>
  </r>
  <r>
    <x v="14"/>
    <x v="49"/>
    <x v="2"/>
    <x v="0"/>
  </r>
  <r>
    <x v="15"/>
    <x v="49"/>
    <x v="2"/>
    <x v="0"/>
  </r>
  <r>
    <x v="16"/>
    <x v="49"/>
    <x v="2"/>
    <x v="0"/>
  </r>
  <r>
    <x v="17"/>
    <x v="49"/>
    <x v="2"/>
    <x v="0"/>
  </r>
  <r>
    <x v="18"/>
    <x v="49"/>
    <x v="2"/>
    <x v="0"/>
  </r>
  <r>
    <x v="19"/>
    <x v="49"/>
    <x v="2"/>
    <x v="0"/>
  </r>
  <r>
    <x v="20"/>
    <x v="49"/>
    <x v="2"/>
    <x v="0"/>
  </r>
  <r>
    <x v="21"/>
    <x v="49"/>
    <x v="2"/>
    <x v="0"/>
  </r>
  <r>
    <x v="22"/>
    <x v="49"/>
    <x v="2"/>
    <x v="0"/>
  </r>
  <r>
    <x v="23"/>
    <x v="49"/>
    <x v="2"/>
    <x v="0"/>
  </r>
  <r>
    <x v="24"/>
    <x v="49"/>
    <x v="2"/>
    <x v="0"/>
  </r>
  <r>
    <x v="25"/>
    <x v="49"/>
    <x v="2"/>
    <x v="0"/>
  </r>
  <r>
    <x v="26"/>
    <x v="49"/>
    <x v="2"/>
    <x v="0"/>
  </r>
  <r>
    <x v="27"/>
    <x v="49"/>
    <x v="2"/>
    <x v="0"/>
  </r>
  <r>
    <x v="28"/>
    <x v="49"/>
    <x v="2"/>
    <x v="0"/>
  </r>
  <r>
    <x v="29"/>
    <x v="49"/>
    <x v="2"/>
    <x v="0"/>
  </r>
  <r>
    <x v="30"/>
    <x v="49"/>
    <x v="2"/>
    <x v="0"/>
  </r>
  <r>
    <x v="31"/>
    <x v="49"/>
    <x v="2"/>
    <x v="0"/>
  </r>
  <r>
    <x v="32"/>
    <x v="49"/>
    <x v="2"/>
    <x v="0"/>
  </r>
  <r>
    <x v="33"/>
    <x v="49"/>
    <x v="2"/>
    <x v="0"/>
  </r>
  <r>
    <x v="34"/>
    <x v="49"/>
    <x v="2"/>
    <x v="0"/>
  </r>
  <r>
    <x v="35"/>
    <x v="49"/>
    <x v="2"/>
    <x v="0"/>
  </r>
  <r>
    <x v="36"/>
    <x v="49"/>
    <x v="2"/>
    <x v="0"/>
  </r>
  <r>
    <x v="0"/>
    <x v="49"/>
    <x v="3"/>
    <x v="0"/>
  </r>
  <r>
    <x v="1"/>
    <x v="49"/>
    <x v="3"/>
    <x v="0"/>
  </r>
  <r>
    <x v="2"/>
    <x v="49"/>
    <x v="3"/>
    <x v="0"/>
  </r>
  <r>
    <x v="3"/>
    <x v="49"/>
    <x v="3"/>
    <x v="0"/>
  </r>
  <r>
    <x v="4"/>
    <x v="49"/>
    <x v="3"/>
    <x v="0"/>
  </r>
  <r>
    <x v="5"/>
    <x v="49"/>
    <x v="3"/>
    <x v="0"/>
  </r>
  <r>
    <x v="6"/>
    <x v="49"/>
    <x v="3"/>
    <x v="0"/>
  </r>
  <r>
    <x v="7"/>
    <x v="49"/>
    <x v="3"/>
    <x v="0"/>
  </r>
  <r>
    <x v="8"/>
    <x v="49"/>
    <x v="3"/>
    <x v="0"/>
  </r>
  <r>
    <x v="9"/>
    <x v="49"/>
    <x v="3"/>
    <x v="0"/>
  </r>
  <r>
    <x v="10"/>
    <x v="49"/>
    <x v="3"/>
    <x v="0"/>
  </r>
  <r>
    <x v="11"/>
    <x v="49"/>
    <x v="3"/>
    <x v="0"/>
  </r>
  <r>
    <x v="12"/>
    <x v="49"/>
    <x v="3"/>
    <x v="0"/>
  </r>
  <r>
    <x v="13"/>
    <x v="49"/>
    <x v="3"/>
    <x v="0"/>
  </r>
  <r>
    <x v="14"/>
    <x v="49"/>
    <x v="3"/>
    <x v="0"/>
  </r>
  <r>
    <x v="15"/>
    <x v="49"/>
    <x v="3"/>
    <x v="0"/>
  </r>
  <r>
    <x v="16"/>
    <x v="49"/>
    <x v="3"/>
    <x v="0"/>
  </r>
  <r>
    <x v="17"/>
    <x v="49"/>
    <x v="3"/>
    <x v="0"/>
  </r>
  <r>
    <x v="18"/>
    <x v="49"/>
    <x v="3"/>
    <x v="0"/>
  </r>
  <r>
    <x v="19"/>
    <x v="49"/>
    <x v="3"/>
    <x v="0"/>
  </r>
  <r>
    <x v="20"/>
    <x v="49"/>
    <x v="3"/>
    <x v="0"/>
  </r>
  <r>
    <x v="21"/>
    <x v="49"/>
    <x v="3"/>
    <x v="0"/>
  </r>
  <r>
    <x v="22"/>
    <x v="49"/>
    <x v="3"/>
    <x v="0"/>
  </r>
  <r>
    <x v="23"/>
    <x v="49"/>
    <x v="3"/>
    <x v="0"/>
  </r>
  <r>
    <x v="24"/>
    <x v="49"/>
    <x v="3"/>
    <x v="0"/>
  </r>
  <r>
    <x v="25"/>
    <x v="49"/>
    <x v="3"/>
    <x v="0"/>
  </r>
  <r>
    <x v="26"/>
    <x v="49"/>
    <x v="3"/>
    <x v="0"/>
  </r>
  <r>
    <x v="27"/>
    <x v="49"/>
    <x v="3"/>
    <x v="0"/>
  </r>
  <r>
    <x v="28"/>
    <x v="49"/>
    <x v="3"/>
    <x v="0"/>
  </r>
  <r>
    <x v="29"/>
    <x v="49"/>
    <x v="3"/>
    <x v="0"/>
  </r>
  <r>
    <x v="30"/>
    <x v="49"/>
    <x v="3"/>
    <x v="0"/>
  </r>
  <r>
    <x v="31"/>
    <x v="49"/>
    <x v="3"/>
    <x v="0"/>
  </r>
  <r>
    <x v="32"/>
    <x v="49"/>
    <x v="3"/>
    <x v="0"/>
  </r>
  <r>
    <x v="33"/>
    <x v="49"/>
    <x v="3"/>
    <x v="0"/>
  </r>
  <r>
    <x v="34"/>
    <x v="49"/>
    <x v="3"/>
    <x v="0"/>
  </r>
  <r>
    <x v="35"/>
    <x v="49"/>
    <x v="3"/>
    <x v="0"/>
  </r>
  <r>
    <x v="36"/>
    <x v="49"/>
    <x v="3"/>
    <x v="0"/>
  </r>
  <r>
    <x v="0"/>
    <x v="49"/>
    <x v="4"/>
    <x v="0"/>
  </r>
  <r>
    <x v="1"/>
    <x v="49"/>
    <x v="4"/>
    <x v="0"/>
  </r>
  <r>
    <x v="2"/>
    <x v="49"/>
    <x v="4"/>
    <x v="0"/>
  </r>
  <r>
    <x v="3"/>
    <x v="49"/>
    <x v="4"/>
    <x v="0"/>
  </r>
  <r>
    <x v="4"/>
    <x v="49"/>
    <x v="4"/>
    <x v="0"/>
  </r>
  <r>
    <x v="5"/>
    <x v="49"/>
    <x v="4"/>
    <x v="0"/>
  </r>
  <r>
    <x v="6"/>
    <x v="49"/>
    <x v="4"/>
    <x v="0"/>
  </r>
  <r>
    <x v="7"/>
    <x v="49"/>
    <x v="4"/>
    <x v="0"/>
  </r>
  <r>
    <x v="8"/>
    <x v="49"/>
    <x v="4"/>
    <x v="0"/>
  </r>
  <r>
    <x v="9"/>
    <x v="49"/>
    <x v="4"/>
    <x v="0"/>
  </r>
  <r>
    <x v="10"/>
    <x v="49"/>
    <x v="4"/>
    <x v="0"/>
  </r>
  <r>
    <x v="11"/>
    <x v="49"/>
    <x v="4"/>
    <x v="0"/>
  </r>
  <r>
    <x v="12"/>
    <x v="49"/>
    <x v="4"/>
    <x v="0"/>
  </r>
  <r>
    <x v="13"/>
    <x v="49"/>
    <x v="4"/>
    <x v="0"/>
  </r>
  <r>
    <x v="14"/>
    <x v="49"/>
    <x v="4"/>
    <x v="0"/>
  </r>
  <r>
    <x v="15"/>
    <x v="49"/>
    <x v="4"/>
    <x v="0"/>
  </r>
  <r>
    <x v="16"/>
    <x v="49"/>
    <x v="4"/>
    <x v="0"/>
  </r>
  <r>
    <x v="17"/>
    <x v="49"/>
    <x v="4"/>
    <x v="0"/>
  </r>
  <r>
    <x v="18"/>
    <x v="49"/>
    <x v="4"/>
    <x v="0"/>
  </r>
  <r>
    <x v="19"/>
    <x v="49"/>
    <x v="4"/>
    <x v="0"/>
  </r>
  <r>
    <x v="20"/>
    <x v="49"/>
    <x v="4"/>
    <x v="0"/>
  </r>
  <r>
    <x v="21"/>
    <x v="49"/>
    <x v="4"/>
    <x v="0"/>
  </r>
  <r>
    <x v="22"/>
    <x v="49"/>
    <x v="4"/>
    <x v="0"/>
  </r>
  <r>
    <x v="23"/>
    <x v="49"/>
    <x v="4"/>
    <x v="0"/>
  </r>
  <r>
    <x v="24"/>
    <x v="49"/>
    <x v="4"/>
    <x v="0"/>
  </r>
  <r>
    <x v="25"/>
    <x v="49"/>
    <x v="4"/>
    <x v="0"/>
  </r>
  <r>
    <x v="26"/>
    <x v="49"/>
    <x v="4"/>
    <x v="0"/>
  </r>
  <r>
    <x v="27"/>
    <x v="49"/>
    <x v="4"/>
    <x v="0"/>
  </r>
  <r>
    <x v="28"/>
    <x v="49"/>
    <x v="4"/>
    <x v="0"/>
  </r>
  <r>
    <x v="29"/>
    <x v="49"/>
    <x v="4"/>
    <x v="0"/>
  </r>
  <r>
    <x v="30"/>
    <x v="49"/>
    <x v="4"/>
    <x v="0"/>
  </r>
  <r>
    <x v="31"/>
    <x v="49"/>
    <x v="4"/>
    <x v="0"/>
  </r>
  <r>
    <x v="32"/>
    <x v="49"/>
    <x v="4"/>
    <x v="0"/>
  </r>
  <r>
    <x v="33"/>
    <x v="49"/>
    <x v="4"/>
    <x v="0"/>
  </r>
  <r>
    <x v="34"/>
    <x v="49"/>
    <x v="4"/>
    <x v="0"/>
  </r>
  <r>
    <x v="35"/>
    <x v="49"/>
    <x v="4"/>
    <x v="0"/>
  </r>
  <r>
    <x v="36"/>
    <x v="49"/>
    <x v="4"/>
    <x v="0"/>
  </r>
  <r>
    <x v="0"/>
    <x v="50"/>
    <x v="2"/>
    <x v="0"/>
  </r>
  <r>
    <x v="1"/>
    <x v="50"/>
    <x v="2"/>
    <x v="0"/>
  </r>
  <r>
    <x v="2"/>
    <x v="50"/>
    <x v="2"/>
    <x v="0"/>
  </r>
  <r>
    <x v="3"/>
    <x v="50"/>
    <x v="2"/>
    <x v="0"/>
  </r>
  <r>
    <x v="4"/>
    <x v="50"/>
    <x v="2"/>
    <x v="0"/>
  </r>
  <r>
    <x v="5"/>
    <x v="50"/>
    <x v="2"/>
    <x v="0"/>
  </r>
  <r>
    <x v="6"/>
    <x v="50"/>
    <x v="2"/>
    <x v="0"/>
  </r>
  <r>
    <x v="7"/>
    <x v="50"/>
    <x v="2"/>
    <x v="0"/>
  </r>
  <r>
    <x v="8"/>
    <x v="50"/>
    <x v="2"/>
    <x v="0"/>
  </r>
  <r>
    <x v="9"/>
    <x v="50"/>
    <x v="2"/>
    <x v="0"/>
  </r>
  <r>
    <x v="10"/>
    <x v="50"/>
    <x v="2"/>
    <x v="0"/>
  </r>
  <r>
    <x v="11"/>
    <x v="50"/>
    <x v="2"/>
    <x v="0"/>
  </r>
  <r>
    <x v="12"/>
    <x v="50"/>
    <x v="2"/>
    <x v="0"/>
  </r>
  <r>
    <x v="13"/>
    <x v="50"/>
    <x v="2"/>
    <x v="0"/>
  </r>
  <r>
    <x v="14"/>
    <x v="50"/>
    <x v="2"/>
    <x v="0"/>
  </r>
  <r>
    <x v="15"/>
    <x v="50"/>
    <x v="2"/>
    <x v="0"/>
  </r>
  <r>
    <x v="16"/>
    <x v="50"/>
    <x v="2"/>
    <x v="0"/>
  </r>
  <r>
    <x v="17"/>
    <x v="50"/>
    <x v="2"/>
    <x v="0"/>
  </r>
  <r>
    <x v="18"/>
    <x v="50"/>
    <x v="2"/>
    <x v="0"/>
  </r>
  <r>
    <x v="19"/>
    <x v="50"/>
    <x v="2"/>
    <x v="0"/>
  </r>
  <r>
    <x v="20"/>
    <x v="50"/>
    <x v="2"/>
    <x v="0"/>
  </r>
  <r>
    <x v="21"/>
    <x v="50"/>
    <x v="2"/>
    <x v="0"/>
  </r>
  <r>
    <x v="22"/>
    <x v="50"/>
    <x v="2"/>
    <x v="0"/>
  </r>
  <r>
    <x v="23"/>
    <x v="50"/>
    <x v="2"/>
    <x v="0"/>
  </r>
  <r>
    <x v="24"/>
    <x v="50"/>
    <x v="2"/>
    <x v="0"/>
  </r>
  <r>
    <x v="25"/>
    <x v="50"/>
    <x v="2"/>
    <x v="0"/>
  </r>
  <r>
    <x v="26"/>
    <x v="50"/>
    <x v="2"/>
    <x v="0"/>
  </r>
  <r>
    <x v="27"/>
    <x v="50"/>
    <x v="2"/>
    <x v="0"/>
  </r>
  <r>
    <x v="28"/>
    <x v="50"/>
    <x v="2"/>
    <x v="0"/>
  </r>
  <r>
    <x v="29"/>
    <x v="50"/>
    <x v="2"/>
    <x v="0"/>
  </r>
  <r>
    <x v="30"/>
    <x v="50"/>
    <x v="2"/>
    <x v="0"/>
  </r>
  <r>
    <x v="31"/>
    <x v="50"/>
    <x v="2"/>
    <x v="0"/>
  </r>
  <r>
    <x v="32"/>
    <x v="50"/>
    <x v="2"/>
    <x v="0"/>
  </r>
  <r>
    <x v="33"/>
    <x v="50"/>
    <x v="2"/>
    <x v="0"/>
  </r>
  <r>
    <x v="34"/>
    <x v="50"/>
    <x v="2"/>
    <x v="0"/>
  </r>
  <r>
    <x v="35"/>
    <x v="50"/>
    <x v="2"/>
    <x v="0"/>
  </r>
  <r>
    <x v="36"/>
    <x v="50"/>
    <x v="2"/>
    <x v="0"/>
  </r>
  <r>
    <x v="0"/>
    <x v="50"/>
    <x v="3"/>
    <x v="0"/>
  </r>
  <r>
    <x v="1"/>
    <x v="50"/>
    <x v="3"/>
    <x v="0"/>
  </r>
  <r>
    <x v="2"/>
    <x v="50"/>
    <x v="3"/>
    <x v="0"/>
  </r>
  <r>
    <x v="3"/>
    <x v="50"/>
    <x v="3"/>
    <x v="0"/>
  </r>
  <r>
    <x v="4"/>
    <x v="50"/>
    <x v="3"/>
    <x v="0"/>
  </r>
  <r>
    <x v="5"/>
    <x v="50"/>
    <x v="3"/>
    <x v="0"/>
  </r>
  <r>
    <x v="6"/>
    <x v="50"/>
    <x v="3"/>
    <x v="0"/>
  </r>
  <r>
    <x v="7"/>
    <x v="50"/>
    <x v="3"/>
    <x v="0"/>
  </r>
  <r>
    <x v="8"/>
    <x v="50"/>
    <x v="3"/>
    <x v="0"/>
  </r>
  <r>
    <x v="9"/>
    <x v="50"/>
    <x v="3"/>
    <x v="0"/>
  </r>
  <r>
    <x v="10"/>
    <x v="50"/>
    <x v="3"/>
    <x v="0"/>
  </r>
  <r>
    <x v="11"/>
    <x v="50"/>
    <x v="3"/>
    <x v="0"/>
  </r>
  <r>
    <x v="12"/>
    <x v="50"/>
    <x v="3"/>
    <x v="0"/>
  </r>
  <r>
    <x v="13"/>
    <x v="50"/>
    <x v="3"/>
    <x v="0"/>
  </r>
  <r>
    <x v="14"/>
    <x v="50"/>
    <x v="3"/>
    <x v="0"/>
  </r>
  <r>
    <x v="15"/>
    <x v="50"/>
    <x v="3"/>
    <x v="0"/>
  </r>
  <r>
    <x v="16"/>
    <x v="50"/>
    <x v="3"/>
    <x v="0"/>
  </r>
  <r>
    <x v="17"/>
    <x v="50"/>
    <x v="3"/>
    <x v="0"/>
  </r>
  <r>
    <x v="18"/>
    <x v="50"/>
    <x v="3"/>
    <x v="0"/>
  </r>
  <r>
    <x v="19"/>
    <x v="50"/>
    <x v="3"/>
    <x v="0"/>
  </r>
  <r>
    <x v="20"/>
    <x v="50"/>
    <x v="3"/>
    <x v="0"/>
  </r>
  <r>
    <x v="21"/>
    <x v="50"/>
    <x v="3"/>
    <x v="0"/>
  </r>
  <r>
    <x v="22"/>
    <x v="50"/>
    <x v="3"/>
    <x v="0"/>
  </r>
  <r>
    <x v="23"/>
    <x v="50"/>
    <x v="3"/>
    <x v="0"/>
  </r>
  <r>
    <x v="24"/>
    <x v="50"/>
    <x v="3"/>
    <x v="0"/>
  </r>
  <r>
    <x v="25"/>
    <x v="50"/>
    <x v="3"/>
    <x v="0"/>
  </r>
  <r>
    <x v="26"/>
    <x v="50"/>
    <x v="3"/>
    <x v="0"/>
  </r>
  <r>
    <x v="27"/>
    <x v="50"/>
    <x v="3"/>
    <x v="0"/>
  </r>
  <r>
    <x v="28"/>
    <x v="50"/>
    <x v="3"/>
    <x v="0"/>
  </r>
  <r>
    <x v="29"/>
    <x v="50"/>
    <x v="3"/>
    <x v="0"/>
  </r>
  <r>
    <x v="30"/>
    <x v="50"/>
    <x v="3"/>
    <x v="0"/>
  </r>
  <r>
    <x v="31"/>
    <x v="50"/>
    <x v="3"/>
    <x v="0"/>
  </r>
  <r>
    <x v="32"/>
    <x v="50"/>
    <x v="3"/>
    <x v="0"/>
  </r>
  <r>
    <x v="33"/>
    <x v="50"/>
    <x v="3"/>
    <x v="0"/>
  </r>
  <r>
    <x v="34"/>
    <x v="50"/>
    <x v="3"/>
    <x v="0"/>
  </r>
  <r>
    <x v="35"/>
    <x v="50"/>
    <x v="3"/>
    <x v="0"/>
  </r>
  <r>
    <x v="36"/>
    <x v="50"/>
    <x v="3"/>
    <x v="0"/>
  </r>
  <r>
    <x v="0"/>
    <x v="50"/>
    <x v="4"/>
    <x v="0"/>
  </r>
  <r>
    <x v="1"/>
    <x v="50"/>
    <x v="4"/>
    <x v="0"/>
  </r>
  <r>
    <x v="2"/>
    <x v="50"/>
    <x v="4"/>
    <x v="0"/>
  </r>
  <r>
    <x v="3"/>
    <x v="50"/>
    <x v="4"/>
    <x v="0"/>
  </r>
  <r>
    <x v="4"/>
    <x v="50"/>
    <x v="4"/>
    <x v="0"/>
  </r>
  <r>
    <x v="5"/>
    <x v="50"/>
    <x v="4"/>
    <x v="0"/>
  </r>
  <r>
    <x v="6"/>
    <x v="50"/>
    <x v="4"/>
    <x v="0"/>
  </r>
  <r>
    <x v="7"/>
    <x v="50"/>
    <x v="4"/>
    <x v="0"/>
  </r>
  <r>
    <x v="8"/>
    <x v="50"/>
    <x v="4"/>
    <x v="0"/>
  </r>
  <r>
    <x v="9"/>
    <x v="50"/>
    <x v="4"/>
    <x v="0"/>
  </r>
  <r>
    <x v="10"/>
    <x v="50"/>
    <x v="4"/>
    <x v="0"/>
  </r>
  <r>
    <x v="11"/>
    <x v="50"/>
    <x v="4"/>
    <x v="0"/>
  </r>
  <r>
    <x v="12"/>
    <x v="50"/>
    <x v="4"/>
    <x v="0"/>
  </r>
  <r>
    <x v="13"/>
    <x v="50"/>
    <x v="4"/>
    <x v="0"/>
  </r>
  <r>
    <x v="14"/>
    <x v="50"/>
    <x v="4"/>
    <x v="0"/>
  </r>
  <r>
    <x v="15"/>
    <x v="50"/>
    <x v="4"/>
    <x v="0"/>
  </r>
  <r>
    <x v="16"/>
    <x v="50"/>
    <x v="4"/>
    <x v="0"/>
  </r>
  <r>
    <x v="17"/>
    <x v="50"/>
    <x v="4"/>
    <x v="0"/>
  </r>
  <r>
    <x v="18"/>
    <x v="50"/>
    <x v="4"/>
    <x v="0"/>
  </r>
  <r>
    <x v="19"/>
    <x v="50"/>
    <x v="4"/>
    <x v="0"/>
  </r>
  <r>
    <x v="20"/>
    <x v="50"/>
    <x v="4"/>
    <x v="0"/>
  </r>
  <r>
    <x v="21"/>
    <x v="50"/>
    <x v="4"/>
    <x v="0"/>
  </r>
  <r>
    <x v="22"/>
    <x v="50"/>
    <x v="4"/>
    <x v="0"/>
  </r>
  <r>
    <x v="23"/>
    <x v="50"/>
    <x v="4"/>
    <x v="0"/>
  </r>
  <r>
    <x v="24"/>
    <x v="50"/>
    <x v="4"/>
    <x v="0"/>
  </r>
  <r>
    <x v="25"/>
    <x v="50"/>
    <x v="4"/>
    <x v="0"/>
  </r>
  <r>
    <x v="26"/>
    <x v="50"/>
    <x v="4"/>
    <x v="0"/>
  </r>
  <r>
    <x v="27"/>
    <x v="50"/>
    <x v="4"/>
    <x v="0"/>
  </r>
  <r>
    <x v="28"/>
    <x v="50"/>
    <x v="4"/>
    <x v="0"/>
  </r>
  <r>
    <x v="29"/>
    <x v="50"/>
    <x v="4"/>
    <x v="0"/>
  </r>
  <r>
    <x v="30"/>
    <x v="50"/>
    <x v="4"/>
    <x v="0"/>
  </r>
  <r>
    <x v="31"/>
    <x v="50"/>
    <x v="4"/>
    <x v="0"/>
  </r>
  <r>
    <x v="32"/>
    <x v="50"/>
    <x v="4"/>
    <x v="0"/>
  </r>
  <r>
    <x v="33"/>
    <x v="50"/>
    <x v="4"/>
    <x v="0"/>
  </r>
  <r>
    <x v="34"/>
    <x v="50"/>
    <x v="4"/>
    <x v="0"/>
  </r>
  <r>
    <x v="35"/>
    <x v="50"/>
    <x v="4"/>
    <x v="0"/>
  </r>
  <r>
    <x v="36"/>
    <x v="50"/>
    <x v="4"/>
    <x v="0"/>
  </r>
  <r>
    <x v="0"/>
    <x v="51"/>
    <x v="2"/>
    <x v="0"/>
  </r>
  <r>
    <x v="1"/>
    <x v="51"/>
    <x v="2"/>
    <x v="0"/>
  </r>
  <r>
    <x v="2"/>
    <x v="51"/>
    <x v="2"/>
    <x v="0"/>
  </r>
  <r>
    <x v="3"/>
    <x v="51"/>
    <x v="2"/>
    <x v="0"/>
  </r>
  <r>
    <x v="4"/>
    <x v="51"/>
    <x v="2"/>
    <x v="0"/>
  </r>
  <r>
    <x v="5"/>
    <x v="51"/>
    <x v="2"/>
    <x v="0"/>
  </r>
  <r>
    <x v="6"/>
    <x v="51"/>
    <x v="2"/>
    <x v="0"/>
  </r>
  <r>
    <x v="7"/>
    <x v="51"/>
    <x v="2"/>
    <x v="0"/>
  </r>
  <r>
    <x v="8"/>
    <x v="51"/>
    <x v="2"/>
    <x v="0"/>
  </r>
  <r>
    <x v="9"/>
    <x v="51"/>
    <x v="2"/>
    <x v="0"/>
  </r>
  <r>
    <x v="10"/>
    <x v="51"/>
    <x v="2"/>
    <x v="0"/>
  </r>
  <r>
    <x v="11"/>
    <x v="51"/>
    <x v="2"/>
    <x v="0"/>
  </r>
  <r>
    <x v="12"/>
    <x v="51"/>
    <x v="2"/>
    <x v="0"/>
  </r>
  <r>
    <x v="13"/>
    <x v="51"/>
    <x v="2"/>
    <x v="0"/>
  </r>
  <r>
    <x v="14"/>
    <x v="51"/>
    <x v="2"/>
    <x v="0"/>
  </r>
  <r>
    <x v="15"/>
    <x v="51"/>
    <x v="2"/>
    <x v="0"/>
  </r>
  <r>
    <x v="16"/>
    <x v="51"/>
    <x v="2"/>
    <x v="0"/>
  </r>
  <r>
    <x v="17"/>
    <x v="51"/>
    <x v="2"/>
    <x v="0"/>
  </r>
  <r>
    <x v="18"/>
    <x v="51"/>
    <x v="2"/>
    <x v="0"/>
  </r>
  <r>
    <x v="19"/>
    <x v="51"/>
    <x v="2"/>
    <x v="0"/>
  </r>
  <r>
    <x v="20"/>
    <x v="51"/>
    <x v="2"/>
    <x v="0"/>
  </r>
  <r>
    <x v="21"/>
    <x v="51"/>
    <x v="2"/>
    <x v="0"/>
  </r>
  <r>
    <x v="22"/>
    <x v="51"/>
    <x v="2"/>
    <x v="0"/>
  </r>
  <r>
    <x v="23"/>
    <x v="51"/>
    <x v="2"/>
    <x v="0"/>
  </r>
  <r>
    <x v="24"/>
    <x v="51"/>
    <x v="2"/>
    <x v="0"/>
  </r>
  <r>
    <x v="25"/>
    <x v="51"/>
    <x v="2"/>
    <x v="0"/>
  </r>
  <r>
    <x v="26"/>
    <x v="51"/>
    <x v="2"/>
    <x v="0"/>
  </r>
  <r>
    <x v="27"/>
    <x v="51"/>
    <x v="2"/>
    <x v="0"/>
  </r>
  <r>
    <x v="28"/>
    <x v="51"/>
    <x v="2"/>
    <x v="0"/>
  </r>
  <r>
    <x v="29"/>
    <x v="51"/>
    <x v="2"/>
    <x v="0"/>
  </r>
  <r>
    <x v="30"/>
    <x v="51"/>
    <x v="2"/>
    <x v="0"/>
  </r>
  <r>
    <x v="31"/>
    <x v="51"/>
    <x v="2"/>
    <x v="0"/>
  </r>
  <r>
    <x v="32"/>
    <x v="51"/>
    <x v="2"/>
    <x v="0"/>
  </r>
  <r>
    <x v="33"/>
    <x v="51"/>
    <x v="2"/>
    <x v="0"/>
  </r>
  <r>
    <x v="34"/>
    <x v="51"/>
    <x v="2"/>
    <x v="0"/>
  </r>
  <r>
    <x v="35"/>
    <x v="51"/>
    <x v="2"/>
    <x v="0"/>
  </r>
  <r>
    <x v="36"/>
    <x v="51"/>
    <x v="2"/>
    <x v="0"/>
  </r>
  <r>
    <x v="0"/>
    <x v="51"/>
    <x v="3"/>
    <x v="0"/>
  </r>
  <r>
    <x v="1"/>
    <x v="51"/>
    <x v="3"/>
    <x v="0"/>
  </r>
  <r>
    <x v="2"/>
    <x v="51"/>
    <x v="3"/>
    <x v="0"/>
  </r>
  <r>
    <x v="3"/>
    <x v="51"/>
    <x v="3"/>
    <x v="0"/>
  </r>
  <r>
    <x v="4"/>
    <x v="51"/>
    <x v="3"/>
    <x v="0"/>
  </r>
  <r>
    <x v="5"/>
    <x v="51"/>
    <x v="3"/>
    <x v="0"/>
  </r>
  <r>
    <x v="6"/>
    <x v="51"/>
    <x v="3"/>
    <x v="0"/>
  </r>
  <r>
    <x v="7"/>
    <x v="51"/>
    <x v="3"/>
    <x v="0"/>
  </r>
  <r>
    <x v="8"/>
    <x v="51"/>
    <x v="3"/>
    <x v="0"/>
  </r>
  <r>
    <x v="9"/>
    <x v="51"/>
    <x v="3"/>
    <x v="0"/>
  </r>
  <r>
    <x v="10"/>
    <x v="51"/>
    <x v="3"/>
    <x v="0"/>
  </r>
  <r>
    <x v="11"/>
    <x v="51"/>
    <x v="3"/>
    <x v="0"/>
  </r>
  <r>
    <x v="12"/>
    <x v="51"/>
    <x v="3"/>
    <x v="0"/>
  </r>
  <r>
    <x v="13"/>
    <x v="51"/>
    <x v="3"/>
    <x v="0"/>
  </r>
  <r>
    <x v="14"/>
    <x v="51"/>
    <x v="3"/>
    <x v="0"/>
  </r>
  <r>
    <x v="15"/>
    <x v="51"/>
    <x v="3"/>
    <x v="0"/>
  </r>
  <r>
    <x v="16"/>
    <x v="51"/>
    <x v="3"/>
    <x v="0"/>
  </r>
  <r>
    <x v="17"/>
    <x v="51"/>
    <x v="3"/>
    <x v="0"/>
  </r>
  <r>
    <x v="18"/>
    <x v="51"/>
    <x v="3"/>
    <x v="0"/>
  </r>
  <r>
    <x v="19"/>
    <x v="51"/>
    <x v="3"/>
    <x v="0"/>
  </r>
  <r>
    <x v="20"/>
    <x v="51"/>
    <x v="3"/>
    <x v="0"/>
  </r>
  <r>
    <x v="21"/>
    <x v="51"/>
    <x v="3"/>
    <x v="0"/>
  </r>
  <r>
    <x v="22"/>
    <x v="51"/>
    <x v="3"/>
    <x v="0"/>
  </r>
  <r>
    <x v="23"/>
    <x v="51"/>
    <x v="3"/>
    <x v="0"/>
  </r>
  <r>
    <x v="24"/>
    <x v="51"/>
    <x v="3"/>
    <x v="0"/>
  </r>
  <r>
    <x v="25"/>
    <x v="51"/>
    <x v="3"/>
    <x v="0"/>
  </r>
  <r>
    <x v="26"/>
    <x v="51"/>
    <x v="3"/>
    <x v="0"/>
  </r>
  <r>
    <x v="27"/>
    <x v="51"/>
    <x v="3"/>
    <x v="0"/>
  </r>
  <r>
    <x v="28"/>
    <x v="51"/>
    <x v="3"/>
    <x v="0"/>
  </r>
  <r>
    <x v="29"/>
    <x v="51"/>
    <x v="3"/>
    <x v="0"/>
  </r>
  <r>
    <x v="30"/>
    <x v="51"/>
    <x v="3"/>
    <x v="0"/>
  </r>
  <r>
    <x v="31"/>
    <x v="51"/>
    <x v="3"/>
    <x v="0"/>
  </r>
  <r>
    <x v="32"/>
    <x v="51"/>
    <x v="3"/>
    <x v="0"/>
  </r>
  <r>
    <x v="33"/>
    <x v="51"/>
    <x v="3"/>
    <x v="0"/>
  </r>
  <r>
    <x v="34"/>
    <x v="51"/>
    <x v="3"/>
    <x v="0"/>
  </r>
  <r>
    <x v="35"/>
    <x v="51"/>
    <x v="3"/>
    <x v="0"/>
  </r>
  <r>
    <x v="36"/>
    <x v="51"/>
    <x v="3"/>
    <x v="0"/>
  </r>
  <r>
    <x v="0"/>
    <x v="51"/>
    <x v="4"/>
    <x v="0"/>
  </r>
  <r>
    <x v="1"/>
    <x v="51"/>
    <x v="4"/>
    <x v="0"/>
  </r>
  <r>
    <x v="2"/>
    <x v="51"/>
    <x v="4"/>
    <x v="0"/>
  </r>
  <r>
    <x v="3"/>
    <x v="51"/>
    <x v="4"/>
    <x v="0"/>
  </r>
  <r>
    <x v="4"/>
    <x v="51"/>
    <x v="4"/>
    <x v="0"/>
  </r>
  <r>
    <x v="5"/>
    <x v="51"/>
    <x v="4"/>
    <x v="0"/>
  </r>
  <r>
    <x v="6"/>
    <x v="51"/>
    <x v="4"/>
    <x v="0"/>
  </r>
  <r>
    <x v="7"/>
    <x v="51"/>
    <x v="4"/>
    <x v="0"/>
  </r>
  <r>
    <x v="8"/>
    <x v="51"/>
    <x v="4"/>
    <x v="0"/>
  </r>
  <r>
    <x v="9"/>
    <x v="51"/>
    <x v="4"/>
    <x v="0"/>
  </r>
  <r>
    <x v="10"/>
    <x v="51"/>
    <x v="4"/>
    <x v="0"/>
  </r>
  <r>
    <x v="11"/>
    <x v="51"/>
    <x v="4"/>
    <x v="0"/>
  </r>
  <r>
    <x v="12"/>
    <x v="51"/>
    <x v="4"/>
    <x v="0"/>
  </r>
  <r>
    <x v="13"/>
    <x v="51"/>
    <x v="4"/>
    <x v="0"/>
  </r>
  <r>
    <x v="14"/>
    <x v="51"/>
    <x v="4"/>
    <x v="0"/>
  </r>
  <r>
    <x v="15"/>
    <x v="51"/>
    <x v="4"/>
    <x v="0"/>
  </r>
  <r>
    <x v="16"/>
    <x v="51"/>
    <x v="4"/>
    <x v="0"/>
  </r>
  <r>
    <x v="17"/>
    <x v="51"/>
    <x v="4"/>
    <x v="0"/>
  </r>
  <r>
    <x v="18"/>
    <x v="51"/>
    <x v="4"/>
    <x v="0"/>
  </r>
  <r>
    <x v="19"/>
    <x v="51"/>
    <x v="4"/>
    <x v="0"/>
  </r>
  <r>
    <x v="20"/>
    <x v="51"/>
    <x v="4"/>
    <x v="0"/>
  </r>
  <r>
    <x v="21"/>
    <x v="51"/>
    <x v="4"/>
    <x v="0"/>
  </r>
  <r>
    <x v="22"/>
    <x v="51"/>
    <x v="4"/>
    <x v="0"/>
  </r>
  <r>
    <x v="23"/>
    <x v="51"/>
    <x v="4"/>
    <x v="0"/>
  </r>
  <r>
    <x v="24"/>
    <x v="51"/>
    <x v="4"/>
    <x v="0"/>
  </r>
  <r>
    <x v="25"/>
    <x v="51"/>
    <x v="4"/>
    <x v="0"/>
  </r>
  <r>
    <x v="26"/>
    <x v="51"/>
    <x v="4"/>
    <x v="0"/>
  </r>
  <r>
    <x v="27"/>
    <x v="51"/>
    <x v="4"/>
    <x v="0"/>
  </r>
  <r>
    <x v="28"/>
    <x v="51"/>
    <x v="4"/>
    <x v="0"/>
  </r>
  <r>
    <x v="29"/>
    <x v="51"/>
    <x v="4"/>
    <x v="0"/>
  </r>
  <r>
    <x v="30"/>
    <x v="51"/>
    <x v="4"/>
    <x v="0"/>
  </r>
  <r>
    <x v="31"/>
    <x v="51"/>
    <x v="4"/>
    <x v="0"/>
  </r>
  <r>
    <x v="32"/>
    <x v="51"/>
    <x v="4"/>
    <x v="0"/>
  </r>
  <r>
    <x v="33"/>
    <x v="51"/>
    <x v="4"/>
    <x v="0"/>
  </r>
  <r>
    <x v="34"/>
    <x v="51"/>
    <x v="4"/>
    <x v="0"/>
  </r>
  <r>
    <x v="35"/>
    <x v="51"/>
    <x v="4"/>
    <x v="0"/>
  </r>
  <r>
    <x v="36"/>
    <x v="51"/>
    <x v="4"/>
    <x v="0"/>
  </r>
  <r>
    <x v="0"/>
    <x v="52"/>
    <x v="2"/>
    <x v="0"/>
  </r>
  <r>
    <x v="1"/>
    <x v="52"/>
    <x v="2"/>
    <x v="0"/>
  </r>
  <r>
    <x v="2"/>
    <x v="52"/>
    <x v="2"/>
    <x v="0"/>
  </r>
  <r>
    <x v="3"/>
    <x v="52"/>
    <x v="2"/>
    <x v="0"/>
  </r>
  <r>
    <x v="4"/>
    <x v="52"/>
    <x v="2"/>
    <x v="0"/>
  </r>
  <r>
    <x v="5"/>
    <x v="52"/>
    <x v="2"/>
    <x v="0"/>
  </r>
  <r>
    <x v="6"/>
    <x v="52"/>
    <x v="2"/>
    <x v="0"/>
  </r>
  <r>
    <x v="7"/>
    <x v="52"/>
    <x v="2"/>
    <x v="0"/>
  </r>
  <r>
    <x v="8"/>
    <x v="52"/>
    <x v="2"/>
    <x v="0"/>
  </r>
  <r>
    <x v="9"/>
    <x v="52"/>
    <x v="2"/>
    <x v="0"/>
  </r>
  <r>
    <x v="10"/>
    <x v="52"/>
    <x v="2"/>
    <x v="0"/>
  </r>
  <r>
    <x v="11"/>
    <x v="52"/>
    <x v="2"/>
    <x v="0"/>
  </r>
  <r>
    <x v="12"/>
    <x v="52"/>
    <x v="2"/>
    <x v="0"/>
  </r>
  <r>
    <x v="13"/>
    <x v="52"/>
    <x v="2"/>
    <x v="0"/>
  </r>
  <r>
    <x v="14"/>
    <x v="52"/>
    <x v="2"/>
    <x v="0"/>
  </r>
  <r>
    <x v="15"/>
    <x v="52"/>
    <x v="2"/>
    <x v="0"/>
  </r>
  <r>
    <x v="16"/>
    <x v="52"/>
    <x v="2"/>
    <x v="0"/>
  </r>
  <r>
    <x v="17"/>
    <x v="52"/>
    <x v="2"/>
    <x v="0"/>
  </r>
  <r>
    <x v="18"/>
    <x v="52"/>
    <x v="2"/>
    <x v="0"/>
  </r>
  <r>
    <x v="19"/>
    <x v="52"/>
    <x v="2"/>
    <x v="0"/>
  </r>
  <r>
    <x v="20"/>
    <x v="52"/>
    <x v="2"/>
    <x v="0"/>
  </r>
  <r>
    <x v="21"/>
    <x v="52"/>
    <x v="2"/>
    <x v="0"/>
  </r>
  <r>
    <x v="22"/>
    <x v="52"/>
    <x v="2"/>
    <x v="0"/>
  </r>
  <r>
    <x v="23"/>
    <x v="52"/>
    <x v="2"/>
    <x v="0"/>
  </r>
  <r>
    <x v="24"/>
    <x v="52"/>
    <x v="2"/>
    <x v="0"/>
  </r>
  <r>
    <x v="25"/>
    <x v="52"/>
    <x v="2"/>
    <x v="0"/>
  </r>
  <r>
    <x v="26"/>
    <x v="52"/>
    <x v="2"/>
    <x v="0"/>
  </r>
  <r>
    <x v="27"/>
    <x v="52"/>
    <x v="2"/>
    <x v="0"/>
  </r>
  <r>
    <x v="28"/>
    <x v="52"/>
    <x v="2"/>
    <x v="0"/>
  </r>
  <r>
    <x v="29"/>
    <x v="52"/>
    <x v="2"/>
    <x v="0"/>
  </r>
  <r>
    <x v="30"/>
    <x v="52"/>
    <x v="2"/>
    <x v="0"/>
  </r>
  <r>
    <x v="31"/>
    <x v="52"/>
    <x v="2"/>
    <x v="0"/>
  </r>
  <r>
    <x v="32"/>
    <x v="52"/>
    <x v="2"/>
    <x v="0"/>
  </r>
  <r>
    <x v="33"/>
    <x v="52"/>
    <x v="2"/>
    <x v="0"/>
  </r>
  <r>
    <x v="34"/>
    <x v="52"/>
    <x v="2"/>
    <x v="0"/>
  </r>
  <r>
    <x v="35"/>
    <x v="52"/>
    <x v="2"/>
    <x v="0"/>
  </r>
  <r>
    <x v="36"/>
    <x v="52"/>
    <x v="2"/>
    <x v="0"/>
  </r>
  <r>
    <x v="0"/>
    <x v="52"/>
    <x v="3"/>
    <x v="0"/>
  </r>
  <r>
    <x v="1"/>
    <x v="52"/>
    <x v="3"/>
    <x v="0"/>
  </r>
  <r>
    <x v="2"/>
    <x v="52"/>
    <x v="3"/>
    <x v="0"/>
  </r>
  <r>
    <x v="3"/>
    <x v="52"/>
    <x v="3"/>
    <x v="0"/>
  </r>
  <r>
    <x v="4"/>
    <x v="52"/>
    <x v="3"/>
    <x v="0"/>
  </r>
  <r>
    <x v="5"/>
    <x v="52"/>
    <x v="3"/>
    <x v="0"/>
  </r>
  <r>
    <x v="6"/>
    <x v="52"/>
    <x v="3"/>
    <x v="0"/>
  </r>
  <r>
    <x v="7"/>
    <x v="52"/>
    <x v="3"/>
    <x v="0"/>
  </r>
  <r>
    <x v="8"/>
    <x v="52"/>
    <x v="3"/>
    <x v="0"/>
  </r>
  <r>
    <x v="9"/>
    <x v="52"/>
    <x v="3"/>
    <x v="0"/>
  </r>
  <r>
    <x v="10"/>
    <x v="52"/>
    <x v="3"/>
    <x v="0"/>
  </r>
  <r>
    <x v="11"/>
    <x v="52"/>
    <x v="3"/>
    <x v="0"/>
  </r>
  <r>
    <x v="12"/>
    <x v="52"/>
    <x v="3"/>
    <x v="0"/>
  </r>
  <r>
    <x v="13"/>
    <x v="52"/>
    <x v="3"/>
    <x v="0"/>
  </r>
  <r>
    <x v="14"/>
    <x v="52"/>
    <x v="3"/>
    <x v="0"/>
  </r>
  <r>
    <x v="15"/>
    <x v="52"/>
    <x v="3"/>
    <x v="0"/>
  </r>
  <r>
    <x v="16"/>
    <x v="52"/>
    <x v="3"/>
    <x v="0"/>
  </r>
  <r>
    <x v="17"/>
    <x v="52"/>
    <x v="3"/>
    <x v="0"/>
  </r>
  <r>
    <x v="18"/>
    <x v="52"/>
    <x v="3"/>
    <x v="0"/>
  </r>
  <r>
    <x v="19"/>
    <x v="52"/>
    <x v="3"/>
    <x v="0"/>
  </r>
  <r>
    <x v="20"/>
    <x v="52"/>
    <x v="3"/>
    <x v="0"/>
  </r>
  <r>
    <x v="21"/>
    <x v="52"/>
    <x v="3"/>
    <x v="0"/>
  </r>
  <r>
    <x v="22"/>
    <x v="52"/>
    <x v="3"/>
    <x v="0"/>
  </r>
  <r>
    <x v="23"/>
    <x v="52"/>
    <x v="3"/>
    <x v="0"/>
  </r>
  <r>
    <x v="24"/>
    <x v="52"/>
    <x v="3"/>
    <x v="0"/>
  </r>
  <r>
    <x v="25"/>
    <x v="52"/>
    <x v="3"/>
    <x v="0"/>
  </r>
  <r>
    <x v="26"/>
    <x v="52"/>
    <x v="3"/>
    <x v="0"/>
  </r>
  <r>
    <x v="27"/>
    <x v="52"/>
    <x v="3"/>
    <x v="0"/>
  </r>
  <r>
    <x v="28"/>
    <x v="52"/>
    <x v="3"/>
    <x v="0"/>
  </r>
  <r>
    <x v="29"/>
    <x v="52"/>
    <x v="3"/>
    <x v="0"/>
  </r>
  <r>
    <x v="30"/>
    <x v="52"/>
    <x v="3"/>
    <x v="0"/>
  </r>
  <r>
    <x v="31"/>
    <x v="52"/>
    <x v="3"/>
    <x v="0"/>
  </r>
  <r>
    <x v="32"/>
    <x v="52"/>
    <x v="3"/>
    <x v="0"/>
  </r>
  <r>
    <x v="33"/>
    <x v="52"/>
    <x v="3"/>
    <x v="0"/>
  </r>
  <r>
    <x v="34"/>
    <x v="52"/>
    <x v="3"/>
    <x v="0"/>
  </r>
  <r>
    <x v="35"/>
    <x v="52"/>
    <x v="3"/>
    <x v="0"/>
  </r>
  <r>
    <x v="36"/>
    <x v="52"/>
    <x v="3"/>
    <x v="0"/>
  </r>
  <r>
    <x v="0"/>
    <x v="52"/>
    <x v="4"/>
    <x v="0"/>
  </r>
  <r>
    <x v="1"/>
    <x v="52"/>
    <x v="4"/>
    <x v="0"/>
  </r>
  <r>
    <x v="2"/>
    <x v="52"/>
    <x v="4"/>
    <x v="0"/>
  </r>
  <r>
    <x v="3"/>
    <x v="52"/>
    <x v="4"/>
    <x v="0"/>
  </r>
  <r>
    <x v="4"/>
    <x v="52"/>
    <x v="4"/>
    <x v="0"/>
  </r>
  <r>
    <x v="5"/>
    <x v="52"/>
    <x v="4"/>
    <x v="0"/>
  </r>
  <r>
    <x v="6"/>
    <x v="52"/>
    <x v="4"/>
    <x v="0"/>
  </r>
  <r>
    <x v="7"/>
    <x v="52"/>
    <x v="4"/>
    <x v="0"/>
  </r>
  <r>
    <x v="8"/>
    <x v="52"/>
    <x v="4"/>
    <x v="0"/>
  </r>
  <r>
    <x v="9"/>
    <x v="52"/>
    <x v="4"/>
    <x v="0"/>
  </r>
  <r>
    <x v="10"/>
    <x v="52"/>
    <x v="4"/>
    <x v="0"/>
  </r>
  <r>
    <x v="11"/>
    <x v="52"/>
    <x v="4"/>
    <x v="0"/>
  </r>
  <r>
    <x v="12"/>
    <x v="52"/>
    <x v="4"/>
    <x v="0"/>
  </r>
  <r>
    <x v="13"/>
    <x v="52"/>
    <x v="4"/>
    <x v="0"/>
  </r>
  <r>
    <x v="14"/>
    <x v="52"/>
    <x v="4"/>
    <x v="0"/>
  </r>
  <r>
    <x v="15"/>
    <x v="52"/>
    <x v="4"/>
    <x v="0"/>
  </r>
  <r>
    <x v="16"/>
    <x v="52"/>
    <x v="4"/>
    <x v="0"/>
  </r>
  <r>
    <x v="17"/>
    <x v="52"/>
    <x v="4"/>
    <x v="0"/>
  </r>
  <r>
    <x v="18"/>
    <x v="52"/>
    <x v="4"/>
    <x v="0"/>
  </r>
  <r>
    <x v="19"/>
    <x v="52"/>
    <x v="4"/>
    <x v="0"/>
  </r>
  <r>
    <x v="20"/>
    <x v="52"/>
    <x v="4"/>
    <x v="0"/>
  </r>
  <r>
    <x v="21"/>
    <x v="52"/>
    <x v="4"/>
    <x v="0"/>
  </r>
  <r>
    <x v="22"/>
    <x v="52"/>
    <x v="4"/>
    <x v="0"/>
  </r>
  <r>
    <x v="23"/>
    <x v="52"/>
    <x v="4"/>
    <x v="0"/>
  </r>
  <r>
    <x v="24"/>
    <x v="52"/>
    <x v="4"/>
    <x v="0"/>
  </r>
  <r>
    <x v="25"/>
    <x v="52"/>
    <x v="4"/>
    <x v="0"/>
  </r>
  <r>
    <x v="26"/>
    <x v="52"/>
    <x v="4"/>
    <x v="0"/>
  </r>
  <r>
    <x v="27"/>
    <x v="52"/>
    <x v="4"/>
    <x v="0"/>
  </r>
  <r>
    <x v="28"/>
    <x v="52"/>
    <x v="4"/>
    <x v="0"/>
  </r>
  <r>
    <x v="29"/>
    <x v="52"/>
    <x v="4"/>
    <x v="0"/>
  </r>
  <r>
    <x v="30"/>
    <x v="52"/>
    <x v="4"/>
    <x v="0"/>
  </r>
  <r>
    <x v="31"/>
    <x v="52"/>
    <x v="4"/>
    <x v="0"/>
  </r>
  <r>
    <x v="32"/>
    <x v="52"/>
    <x v="4"/>
    <x v="0"/>
  </r>
  <r>
    <x v="33"/>
    <x v="52"/>
    <x v="4"/>
    <x v="0"/>
  </r>
  <r>
    <x v="34"/>
    <x v="52"/>
    <x v="4"/>
    <x v="0"/>
  </r>
  <r>
    <x v="35"/>
    <x v="52"/>
    <x v="4"/>
    <x v="0"/>
  </r>
  <r>
    <x v="36"/>
    <x v="52"/>
    <x v="4"/>
    <x v="0"/>
  </r>
  <r>
    <x v="0"/>
    <x v="53"/>
    <x v="2"/>
    <x v="0"/>
  </r>
  <r>
    <x v="1"/>
    <x v="53"/>
    <x v="2"/>
    <x v="0"/>
  </r>
  <r>
    <x v="2"/>
    <x v="53"/>
    <x v="2"/>
    <x v="0"/>
  </r>
  <r>
    <x v="3"/>
    <x v="53"/>
    <x v="2"/>
    <x v="0"/>
  </r>
  <r>
    <x v="4"/>
    <x v="53"/>
    <x v="2"/>
    <x v="0"/>
  </r>
  <r>
    <x v="5"/>
    <x v="53"/>
    <x v="2"/>
    <x v="0"/>
  </r>
  <r>
    <x v="6"/>
    <x v="53"/>
    <x v="2"/>
    <x v="0"/>
  </r>
  <r>
    <x v="7"/>
    <x v="53"/>
    <x v="2"/>
    <x v="0"/>
  </r>
  <r>
    <x v="8"/>
    <x v="53"/>
    <x v="2"/>
    <x v="0"/>
  </r>
  <r>
    <x v="9"/>
    <x v="53"/>
    <x v="2"/>
    <x v="0"/>
  </r>
  <r>
    <x v="10"/>
    <x v="53"/>
    <x v="2"/>
    <x v="0"/>
  </r>
  <r>
    <x v="11"/>
    <x v="53"/>
    <x v="2"/>
    <x v="0"/>
  </r>
  <r>
    <x v="12"/>
    <x v="53"/>
    <x v="2"/>
    <x v="0"/>
  </r>
  <r>
    <x v="13"/>
    <x v="53"/>
    <x v="2"/>
    <x v="0"/>
  </r>
  <r>
    <x v="14"/>
    <x v="53"/>
    <x v="2"/>
    <x v="0"/>
  </r>
  <r>
    <x v="15"/>
    <x v="53"/>
    <x v="2"/>
    <x v="0"/>
  </r>
  <r>
    <x v="16"/>
    <x v="53"/>
    <x v="2"/>
    <x v="0"/>
  </r>
  <r>
    <x v="17"/>
    <x v="53"/>
    <x v="2"/>
    <x v="0"/>
  </r>
  <r>
    <x v="18"/>
    <x v="53"/>
    <x v="2"/>
    <x v="0"/>
  </r>
  <r>
    <x v="19"/>
    <x v="53"/>
    <x v="2"/>
    <x v="0"/>
  </r>
  <r>
    <x v="20"/>
    <x v="53"/>
    <x v="2"/>
    <x v="0"/>
  </r>
  <r>
    <x v="21"/>
    <x v="53"/>
    <x v="2"/>
    <x v="0"/>
  </r>
  <r>
    <x v="22"/>
    <x v="53"/>
    <x v="2"/>
    <x v="0"/>
  </r>
  <r>
    <x v="23"/>
    <x v="53"/>
    <x v="2"/>
    <x v="0"/>
  </r>
  <r>
    <x v="24"/>
    <x v="53"/>
    <x v="2"/>
    <x v="0"/>
  </r>
  <r>
    <x v="25"/>
    <x v="53"/>
    <x v="2"/>
    <x v="0"/>
  </r>
  <r>
    <x v="26"/>
    <x v="53"/>
    <x v="2"/>
    <x v="0"/>
  </r>
  <r>
    <x v="27"/>
    <x v="53"/>
    <x v="2"/>
    <x v="0"/>
  </r>
  <r>
    <x v="28"/>
    <x v="53"/>
    <x v="2"/>
    <x v="0"/>
  </r>
  <r>
    <x v="29"/>
    <x v="53"/>
    <x v="2"/>
    <x v="0"/>
  </r>
  <r>
    <x v="30"/>
    <x v="53"/>
    <x v="2"/>
    <x v="0"/>
  </r>
  <r>
    <x v="31"/>
    <x v="53"/>
    <x v="2"/>
    <x v="0"/>
  </r>
  <r>
    <x v="32"/>
    <x v="53"/>
    <x v="2"/>
    <x v="0"/>
  </r>
  <r>
    <x v="33"/>
    <x v="53"/>
    <x v="2"/>
    <x v="0"/>
  </r>
  <r>
    <x v="34"/>
    <x v="53"/>
    <x v="2"/>
    <x v="0"/>
  </r>
  <r>
    <x v="35"/>
    <x v="53"/>
    <x v="2"/>
    <x v="0"/>
  </r>
  <r>
    <x v="36"/>
    <x v="53"/>
    <x v="2"/>
    <x v="0"/>
  </r>
  <r>
    <x v="0"/>
    <x v="53"/>
    <x v="3"/>
    <x v="0"/>
  </r>
  <r>
    <x v="1"/>
    <x v="53"/>
    <x v="3"/>
    <x v="0"/>
  </r>
  <r>
    <x v="2"/>
    <x v="53"/>
    <x v="3"/>
    <x v="0"/>
  </r>
  <r>
    <x v="3"/>
    <x v="53"/>
    <x v="3"/>
    <x v="0"/>
  </r>
  <r>
    <x v="4"/>
    <x v="53"/>
    <x v="3"/>
    <x v="0"/>
  </r>
  <r>
    <x v="5"/>
    <x v="53"/>
    <x v="3"/>
    <x v="0"/>
  </r>
  <r>
    <x v="6"/>
    <x v="53"/>
    <x v="3"/>
    <x v="0"/>
  </r>
  <r>
    <x v="7"/>
    <x v="53"/>
    <x v="3"/>
    <x v="0"/>
  </r>
  <r>
    <x v="8"/>
    <x v="53"/>
    <x v="3"/>
    <x v="0"/>
  </r>
  <r>
    <x v="9"/>
    <x v="53"/>
    <x v="3"/>
    <x v="0"/>
  </r>
  <r>
    <x v="10"/>
    <x v="53"/>
    <x v="3"/>
    <x v="0"/>
  </r>
  <r>
    <x v="11"/>
    <x v="53"/>
    <x v="3"/>
    <x v="0"/>
  </r>
  <r>
    <x v="12"/>
    <x v="53"/>
    <x v="3"/>
    <x v="0"/>
  </r>
  <r>
    <x v="13"/>
    <x v="53"/>
    <x v="3"/>
    <x v="0"/>
  </r>
  <r>
    <x v="14"/>
    <x v="53"/>
    <x v="3"/>
    <x v="0"/>
  </r>
  <r>
    <x v="15"/>
    <x v="53"/>
    <x v="3"/>
    <x v="0"/>
  </r>
  <r>
    <x v="16"/>
    <x v="53"/>
    <x v="3"/>
    <x v="0"/>
  </r>
  <r>
    <x v="17"/>
    <x v="53"/>
    <x v="3"/>
    <x v="0"/>
  </r>
  <r>
    <x v="18"/>
    <x v="53"/>
    <x v="3"/>
    <x v="0"/>
  </r>
  <r>
    <x v="19"/>
    <x v="53"/>
    <x v="3"/>
    <x v="0"/>
  </r>
  <r>
    <x v="20"/>
    <x v="53"/>
    <x v="3"/>
    <x v="0"/>
  </r>
  <r>
    <x v="21"/>
    <x v="53"/>
    <x v="3"/>
    <x v="0"/>
  </r>
  <r>
    <x v="22"/>
    <x v="53"/>
    <x v="3"/>
    <x v="0"/>
  </r>
  <r>
    <x v="23"/>
    <x v="53"/>
    <x v="3"/>
    <x v="0"/>
  </r>
  <r>
    <x v="24"/>
    <x v="53"/>
    <x v="3"/>
    <x v="0"/>
  </r>
  <r>
    <x v="25"/>
    <x v="53"/>
    <x v="3"/>
    <x v="0"/>
  </r>
  <r>
    <x v="26"/>
    <x v="53"/>
    <x v="3"/>
    <x v="0"/>
  </r>
  <r>
    <x v="27"/>
    <x v="53"/>
    <x v="3"/>
    <x v="0"/>
  </r>
  <r>
    <x v="28"/>
    <x v="53"/>
    <x v="3"/>
    <x v="0"/>
  </r>
  <r>
    <x v="29"/>
    <x v="53"/>
    <x v="3"/>
    <x v="0"/>
  </r>
  <r>
    <x v="30"/>
    <x v="53"/>
    <x v="3"/>
    <x v="0"/>
  </r>
  <r>
    <x v="31"/>
    <x v="53"/>
    <x v="3"/>
    <x v="0"/>
  </r>
  <r>
    <x v="32"/>
    <x v="53"/>
    <x v="3"/>
    <x v="0"/>
  </r>
  <r>
    <x v="33"/>
    <x v="53"/>
    <x v="3"/>
    <x v="0"/>
  </r>
  <r>
    <x v="34"/>
    <x v="53"/>
    <x v="3"/>
    <x v="0"/>
  </r>
  <r>
    <x v="35"/>
    <x v="53"/>
    <x v="3"/>
    <x v="0"/>
  </r>
  <r>
    <x v="36"/>
    <x v="53"/>
    <x v="3"/>
    <x v="0"/>
  </r>
  <r>
    <x v="0"/>
    <x v="53"/>
    <x v="4"/>
    <x v="0"/>
  </r>
  <r>
    <x v="1"/>
    <x v="53"/>
    <x v="4"/>
    <x v="0"/>
  </r>
  <r>
    <x v="2"/>
    <x v="53"/>
    <x v="4"/>
    <x v="0"/>
  </r>
  <r>
    <x v="3"/>
    <x v="53"/>
    <x v="4"/>
    <x v="0"/>
  </r>
  <r>
    <x v="4"/>
    <x v="53"/>
    <x v="4"/>
    <x v="0"/>
  </r>
  <r>
    <x v="5"/>
    <x v="53"/>
    <x v="4"/>
    <x v="0"/>
  </r>
  <r>
    <x v="6"/>
    <x v="53"/>
    <x v="4"/>
    <x v="0"/>
  </r>
  <r>
    <x v="7"/>
    <x v="53"/>
    <x v="4"/>
    <x v="0"/>
  </r>
  <r>
    <x v="8"/>
    <x v="53"/>
    <x v="4"/>
    <x v="0"/>
  </r>
  <r>
    <x v="9"/>
    <x v="53"/>
    <x v="4"/>
    <x v="0"/>
  </r>
  <r>
    <x v="10"/>
    <x v="53"/>
    <x v="4"/>
    <x v="0"/>
  </r>
  <r>
    <x v="11"/>
    <x v="53"/>
    <x v="4"/>
    <x v="0"/>
  </r>
  <r>
    <x v="12"/>
    <x v="53"/>
    <x v="4"/>
    <x v="0"/>
  </r>
  <r>
    <x v="13"/>
    <x v="53"/>
    <x v="4"/>
    <x v="0"/>
  </r>
  <r>
    <x v="14"/>
    <x v="53"/>
    <x v="4"/>
    <x v="0"/>
  </r>
  <r>
    <x v="15"/>
    <x v="53"/>
    <x v="4"/>
    <x v="0"/>
  </r>
  <r>
    <x v="16"/>
    <x v="53"/>
    <x v="4"/>
    <x v="0"/>
  </r>
  <r>
    <x v="17"/>
    <x v="53"/>
    <x v="4"/>
    <x v="0"/>
  </r>
  <r>
    <x v="18"/>
    <x v="53"/>
    <x v="4"/>
    <x v="0"/>
  </r>
  <r>
    <x v="19"/>
    <x v="53"/>
    <x v="4"/>
    <x v="0"/>
  </r>
  <r>
    <x v="20"/>
    <x v="53"/>
    <x v="4"/>
    <x v="0"/>
  </r>
  <r>
    <x v="21"/>
    <x v="53"/>
    <x v="4"/>
    <x v="0"/>
  </r>
  <r>
    <x v="22"/>
    <x v="53"/>
    <x v="4"/>
    <x v="0"/>
  </r>
  <r>
    <x v="23"/>
    <x v="53"/>
    <x v="4"/>
    <x v="0"/>
  </r>
  <r>
    <x v="24"/>
    <x v="53"/>
    <x v="4"/>
    <x v="0"/>
  </r>
  <r>
    <x v="25"/>
    <x v="53"/>
    <x v="4"/>
    <x v="0"/>
  </r>
  <r>
    <x v="26"/>
    <x v="53"/>
    <x v="4"/>
    <x v="0"/>
  </r>
  <r>
    <x v="27"/>
    <x v="53"/>
    <x v="4"/>
    <x v="0"/>
  </r>
  <r>
    <x v="28"/>
    <x v="53"/>
    <x v="4"/>
    <x v="0"/>
  </r>
  <r>
    <x v="29"/>
    <x v="53"/>
    <x v="4"/>
    <x v="0"/>
  </r>
  <r>
    <x v="30"/>
    <x v="53"/>
    <x v="4"/>
    <x v="0"/>
  </r>
  <r>
    <x v="31"/>
    <x v="53"/>
    <x v="4"/>
    <x v="0"/>
  </r>
  <r>
    <x v="32"/>
    <x v="53"/>
    <x v="4"/>
    <x v="0"/>
  </r>
  <r>
    <x v="33"/>
    <x v="53"/>
    <x v="4"/>
    <x v="0"/>
  </r>
  <r>
    <x v="34"/>
    <x v="53"/>
    <x v="4"/>
    <x v="0"/>
  </r>
  <r>
    <x v="35"/>
    <x v="53"/>
    <x v="4"/>
    <x v="0"/>
  </r>
  <r>
    <x v="36"/>
    <x v="53"/>
    <x v="4"/>
    <x v="0"/>
  </r>
  <r>
    <x v="0"/>
    <x v="54"/>
    <x v="2"/>
    <x v="0"/>
  </r>
  <r>
    <x v="1"/>
    <x v="54"/>
    <x v="2"/>
    <x v="0"/>
  </r>
  <r>
    <x v="2"/>
    <x v="54"/>
    <x v="2"/>
    <x v="0"/>
  </r>
  <r>
    <x v="3"/>
    <x v="54"/>
    <x v="2"/>
    <x v="0"/>
  </r>
  <r>
    <x v="4"/>
    <x v="54"/>
    <x v="2"/>
    <x v="0"/>
  </r>
  <r>
    <x v="5"/>
    <x v="54"/>
    <x v="2"/>
    <x v="0"/>
  </r>
  <r>
    <x v="6"/>
    <x v="54"/>
    <x v="2"/>
    <x v="0"/>
  </r>
  <r>
    <x v="7"/>
    <x v="54"/>
    <x v="2"/>
    <x v="0"/>
  </r>
  <r>
    <x v="8"/>
    <x v="54"/>
    <x v="2"/>
    <x v="0"/>
  </r>
  <r>
    <x v="9"/>
    <x v="54"/>
    <x v="2"/>
    <x v="0"/>
  </r>
  <r>
    <x v="10"/>
    <x v="54"/>
    <x v="2"/>
    <x v="0"/>
  </r>
  <r>
    <x v="11"/>
    <x v="54"/>
    <x v="2"/>
    <x v="0"/>
  </r>
  <r>
    <x v="12"/>
    <x v="54"/>
    <x v="2"/>
    <x v="0"/>
  </r>
  <r>
    <x v="13"/>
    <x v="54"/>
    <x v="2"/>
    <x v="0"/>
  </r>
  <r>
    <x v="14"/>
    <x v="54"/>
    <x v="2"/>
    <x v="0"/>
  </r>
  <r>
    <x v="15"/>
    <x v="54"/>
    <x v="2"/>
    <x v="0"/>
  </r>
  <r>
    <x v="16"/>
    <x v="54"/>
    <x v="2"/>
    <x v="0"/>
  </r>
  <r>
    <x v="17"/>
    <x v="54"/>
    <x v="2"/>
    <x v="0"/>
  </r>
  <r>
    <x v="18"/>
    <x v="54"/>
    <x v="2"/>
    <x v="0"/>
  </r>
  <r>
    <x v="19"/>
    <x v="54"/>
    <x v="2"/>
    <x v="0"/>
  </r>
  <r>
    <x v="20"/>
    <x v="54"/>
    <x v="2"/>
    <x v="0"/>
  </r>
  <r>
    <x v="21"/>
    <x v="54"/>
    <x v="2"/>
    <x v="0"/>
  </r>
  <r>
    <x v="22"/>
    <x v="54"/>
    <x v="2"/>
    <x v="0"/>
  </r>
  <r>
    <x v="23"/>
    <x v="54"/>
    <x v="2"/>
    <x v="0"/>
  </r>
  <r>
    <x v="24"/>
    <x v="54"/>
    <x v="2"/>
    <x v="0"/>
  </r>
  <r>
    <x v="25"/>
    <x v="54"/>
    <x v="2"/>
    <x v="0"/>
  </r>
  <r>
    <x v="26"/>
    <x v="54"/>
    <x v="2"/>
    <x v="0"/>
  </r>
  <r>
    <x v="27"/>
    <x v="54"/>
    <x v="2"/>
    <x v="0"/>
  </r>
  <r>
    <x v="28"/>
    <x v="54"/>
    <x v="2"/>
    <x v="0"/>
  </r>
  <r>
    <x v="29"/>
    <x v="54"/>
    <x v="2"/>
    <x v="0"/>
  </r>
  <r>
    <x v="30"/>
    <x v="54"/>
    <x v="2"/>
    <x v="0"/>
  </r>
  <r>
    <x v="31"/>
    <x v="54"/>
    <x v="2"/>
    <x v="0"/>
  </r>
  <r>
    <x v="32"/>
    <x v="54"/>
    <x v="2"/>
    <x v="0"/>
  </r>
  <r>
    <x v="33"/>
    <x v="54"/>
    <x v="2"/>
    <x v="0"/>
  </r>
  <r>
    <x v="34"/>
    <x v="54"/>
    <x v="2"/>
    <x v="0"/>
  </r>
  <r>
    <x v="35"/>
    <x v="54"/>
    <x v="2"/>
    <x v="0"/>
  </r>
  <r>
    <x v="36"/>
    <x v="54"/>
    <x v="2"/>
    <x v="0"/>
  </r>
  <r>
    <x v="0"/>
    <x v="54"/>
    <x v="3"/>
    <x v="0"/>
  </r>
  <r>
    <x v="1"/>
    <x v="54"/>
    <x v="3"/>
    <x v="0"/>
  </r>
  <r>
    <x v="2"/>
    <x v="54"/>
    <x v="3"/>
    <x v="0"/>
  </r>
  <r>
    <x v="3"/>
    <x v="54"/>
    <x v="3"/>
    <x v="0"/>
  </r>
  <r>
    <x v="4"/>
    <x v="54"/>
    <x v="3"/>
    <x v="0"/>
  </r>
  <r>
    <x v="5"/>
    <x v="54"/>
    <x v="3"/>
    <x v="0"/>
  </r>
  <r>
    <x v="6"/>
    <x v="54"/>
    <x v="3"/>
    <x v="0"/>
  </r>
  <r>
    <x v="7"/>
    <x v="54"/>
    <x v="3"/>
    <x v="0"/>
  </r>
  <r>
    <x v="8"/>
    <x v="54"/>
    <x v="3"/>
    <x v="0"/>
  </r>
  <r>
    <x v="9"/>
    <x v="54"/>
    <x v="3"/>
    <x v="0"/>
  </r>
  <r>
    <x v="10"/>
    <x v="54"/>
    <x v="3"/>
    <x v="0"/>
  </r>
  <r>
    <x v="11"/>
    <x v="54"/>
    <x v="3"/>
    <x v="0"/>
  </r>
  <r>
    <x v="12"/>
    <x v="54"/>
    <x v="3"/>
    <x v="0"/>
  </r>
  <r>
    <x v="13"/>
    <x v="54"/>
    <x v="3"/>
    <x v="0"/>
  </r>
  <r>
    <x v="14"/>
    <x v="54"/>
    <x v="3"/>
    <x v="0"/>
  </r>
  <r>
    <x v="15"/>
    <x v="54"/>
    <x v="3"/>
    <x v="0"/>
  </r>
  <r>
    <x v="16"/>
    <x v="54"/>
    <x v="3"/>
    <x v="0"/>
  </r>
  <r>
    <x v="17"/>
    <x v="54"/>
    <x v="3"/>
    <x v="0"/>
  </r>
  <r>
    <x v="18"/>
    <x v="54"/>
    <x v="3"/>
    <x v="0"/>
  </r>
  <r>
    <x v="19"/>
    <x v="54"/>
    <x v="3"/>
    <x v="0"/>
  </r>
  <r>
    <x v="20"/>
    <x v="54"/>
    <x v="3"/>
    <x v="0"/>
  </r>
  <r>
    <x v="21"/>
    <x v="54"/>
    <x v="3"/>
    <x v="0"/>
  </r>
  <r>
    <x v="22"/>
    <x v="54"/>
    <x v="3"/>
    <x v="0"/>
  </r>
  <r>
    <x v="23"/>
    <x v="54"/>
    <x v="3"/>
    <x v="0"/>
  </r>
  <r>
    <x v="24"/>
    <x v="54"/>
    <x v="3"/>
    <x v="0"/>
  </r>
  <r>
    <x v="25"/>
    <x v="54"/>
    <x v="3"/>
    <x v="0"/>
  </r>
  <r>
    <x v="26"/>
    <x v="54"/>
    <x v="3"/>
    <x v="0"/>
  </r>
  <r>
    <x v="27"/>
    <x v="54"/>
    <x v="3"/>
    <x v="0"/>
  </r>
  <r>
    <x v="28"/>
    <x v="54"/>
    <x v="3"/>
    <x v="0"/>
  </r>
  <r>
    <x v="29"/>
    <x v="54"/>
    <x v="3"/>
    <x v="0"/>
  </r>
  <r>
    <x v="30"/>
    <x v="54"/>
    <x v="3"/>
    <x v="0"/>
  </r>
  <r>
    <x v="31"/>
    <x v="54"/>
    <x v="3"/>
    <x v="0"/>
  </r>
  <r>
    <x v="32"/>
    <x v="54"/>
    <x v="3"/>
    <x v="0"/>
  </r>
  <r>
    <x v="33"/>
    <x v="54"/>
    <x v="3"/>
    <x v="0"/>
  </r>
  <r>
    <x v="34"/>
    <x v="54"/>
    <x v="3"/>
    <x v="0"/>
  </r>
  <r>
    <x v="35"/>
    <x v="54"/>
    <x v="3"/>
    <x v="0"/>
  </r>
  <r>
    <x v="36"/>
    <x v="54"/>
    <x v="3"/>
    <x v="0"/>
  </r>
  <r>
    <x v="0"/>
    <x v="54"/>
    <x v="4"/>
    <x v="0"/>
  </r>
  <r>
    <x v="1"/>
    <x v="54"/>
    <x v="4"/>
    <x v="0"/>
  </r>
  <r>
    <x v="2"/>
    <x v="54"/>
    <x v="4"/>
    <x v="0"/>
  </r>
  <r>
    <x v="3"/>
    <x v="54"/>
    <x v="4"/>
    <x v="0"/>
  </r>
  <r>
    <x v="4"/>
    <x v="54"/>
    <x v="4"/>
    <x v="0"/>
  </r>
  <r>
    <x v="5"/>
    <x v="54"/>
    <x v="4"/>
    <x v="0"/>
  </r>
  <r>
    <x v="6"/>
    <x v="54"/>
    <x v="4"/>
    <x v="0"/>
  </r>
  <r>
    <x v="7"/>
    <x v="54"/>
    <x v="4"/>
    <x v="0"/>
  </r>
  <r>
    <x v="8"/>
    <x v="54"/>
    <x v="4"/>
    <x v="0"/>
  </r>
  <r>
    <x v="9"/>
    <x v="54"/>
    <x v="4"/>
    <x v="0"/>
  </r>
  <r>
    <x v="10"/>
    <x v="54"/>
    <x v="4"/>
    <x v="0"/>
  </r>
  <r>
    <x v="11"/>
    <x v="54"/>
    <x v="4"/>
    <x v="0"/>
  </r>
  <r>
    <x v="12"/>
    <x v="54"/>
    <x v="4"/>
    <x v="0"/>
  </r>
  <r>
    <x v="13"/>
    <x v="54"/>
    <x v="4"/>
    <x v="0"/>
  </r>
  <r>
    <x v="14"/>
    <x v="54"/>
    <x v="4"/>
    <x v="0"/>
  </r>
  <r>
    <x v="15"/>
    <x v="54"/>
    <x v="4"/>
    <x v="0"/>
  </r>
  <r>
    <x v="16"/>
    <x v="54"/>
    <x v="4"/>
    <x v="0"/>
  </r>
  <r>
    <x v="17"/>
    <x v="54"/>
    <x v="4"/>
    <x v="0"/>
  </r>
  <r>
    <x v="18"/>
    <x v="54"/>
    <x v="4"/>
    <x v="0"/>
  </r>
  <r>
    <x v="19"/>
    <x v="54"/>
    <x v="4"/>
    <x v="0"/>
  </r>
  <r>
    <x v="20"/>
    <x v="54"/>
    <x v="4"/>
    <x v="0"/>
  </r>
  <r>
    <x v="21"/>
    <x v="54"/>
    <x v="4"/>
    <x v="0"/>
  </r>
  <r>
    <x v="22"/>
    <x v="54"/>
    <x v="4"/>
    <x v="0"/>
  </r>
  <r>
    <x v="23"/>
    <x v="54"/>
    <x v="4"/>
    <x v="0"/>
  </r>
  <r>
    <x v="24"/>
    <x v="54"/>
    <x v="4"/>
    <x v="0"/>
  </r>
  <r>
    <x v="25"/>
    <x v="54"/>
    <x v="4"/>
    <x v="0"/>
  </r>
  <r>
    <x v="26"/>
    <x v="54"/>
    <x v="4"/>
    <x v="0"/>
  </r>
  <r>
    <x v="27"/>
    <x v="54"/>
    <x v="4"/>
    <x v="0"/>
  </r>
  <r>
    <x v="28"/>
    <x v="54"/>
    <x v="4"/>
    <x v="0"/>
  </r>
  <r>
    <x v="29"/>
    <x v="54"/>
    <x v="4"/>
    <x v="0"/>
  </r>
  <r>
    <x v="30"/>
    <x v="54"/>
    <x v="4"/>
    <x v="0"/>
  </r>
  <r>
    <x v="31"/>
    <x v="54"/>
    <x v="4"/>
    <x v="0"/>
  </r>
  <r>
    <x v="32"/>
    <x v="54"/>
    <x v="4"/>
    <x v="0"/>
  </r>
  <r>
    <x v="33"/>
    <x v="54"/>
    <x v="4"/>
    <x v="0"/>
  </r>
  <r>
    <x v="34"/>
    <x v="54"/>
    <x v="4"/>
    <x v="0"/>
  </r>
  <r>
    <x v="35"/>
    <x v="54"/>
    <x v="4"/>
    <x v="0"/>
  </r>
  <r>
    <x v="36"/>
    <x v="54"/>
    <x v="4"/>
    <x v="0"/>
  </r>
</pivotCacheRecords>
</file>

<file path=xl/pivotCache/pivotCacheRecords2.xml><?xml version="1.0" encoding="utf-8"?>
<pivotCacheRecords xmlns="http://schemas.openxmlformats.org/spreadsheetml/2006/main" xmlns:r="http://schemas.openxmlformats.org/officeDocument/2006/relationships" count="140">
  <r>
    <n v="202021"/>
    <s v="CAPFOR"/>
    <x v="0"/>
    <x v="0"/>
    <n v="552"/>
    <n v="0"/>
  </r>
  <r>
    <n v="202021"/>
    <s v="CAPFOR"/>
    <x v="1"/>
    <x v="0"/>
    <n v="552"/>
    <n v="0"/>
  </r>
  <r>
    <n v="202021"/>
    <s v="CAPFOR"/>
    <x v="2"/>
    <x v="0"/>
    <n v="552"/>
    <n v="0"/>
  </r>
  <r>
    <n v="202021"/>
    <s v="CAPFOR"/>
    <x v="3"/>
    <x v="0"/>
    <n v="552"/>
    <n v="0"/>
  </r>
  <r>
    <n v="202021"/>
    <s v="CAPFOR"/>
    <x v="4"/>
    <x v="0"/>
    <n v="552"/>
    <n v="0"/>
  </r>
  <r>
    <n v="202021"/>
    <s v="CAPFOR"/>
    <x v="5"/>
    <x v="0"/>
    <n v="552"/>
    <n v="0"/>
  </r>
  <r>
    <n v="202021"/>
    <s v="CAPFOR"/>
    <x v="6"/>
    <x v="0"/>
    <n v="552"/>
    <n v="0"/>
  </r>
  <r>
    <n v="202021"/>
    <s v="CAPFOR"/>
    <x v="7"/>
    <x v="0"/>
    <n v="552"/>
    <n v="0"/>
  </r>
  <r>
    <n v="202021"/>
    <s v="CAPFOR"/>
    <x v="8"/>
    <x v="0"/>
    <n v="552"/>
    <n v="0"/>
  </r>
  <r>
    <n v="202021"/>
    <s v="CAPFOR"/>
    <x v="9"/>
    <x v="0"/>
    <n v="552"/>
    <n v="0"/>
  </r>
  <r>
    <n v="202021"/>
    <s v="CAPFOR"/>
    <x v="10"/>
    <x v="0"/>
    <n v="552"/>
    <n v="0"/>
  </r>
  <r>
    <n v="202021"/>
    <s v="CAPFOR"/>
    <x v="11"/>
    <x v="0"/>
    <n v="552"/>
    <n v="0"/>
  </r>
  <r>
    <n v="202021"/>
    <s v="CAPFOR"/>
    <x v="12"/>
    <x v="0"/>
    <n v="552"/>
    <n v="0"/>
  </r>
  <r>
    <n v="202021"/>
    <s v="CAPFOR"/>
    <x v="13"/>
    <x v="0"/>
    <n v="552"/>
    <n v="0"/>
  </r>
  <r>
    <n v="202021"/>
    <s v="CAPFOR"/>
    <x v="14"/>
    <x v="0"/>
    <n v="552"/>
    <n v="0"/>
  </r>
  <r>
    <n v="202021"/>
    <s v="CAPFOR"/>
    <x v="15"/>
    <x v="0"/>
    <n v="552"/>
    <n v="0"/>
  </r>
  <r>
    <n v="202021"/>
    <s v="CAPFOR"/>
    <x v="16"/>
    <x v="0"/>
    <n v="552"/>
    <n v="0"/>
  </r>
  <r>
    <n v="202021"/>
    <s v="CAPFOR"/>
    <x v="17"/>
    <x v="0"/>
    <n v="552"/>
    <n v="0"/>
  </r>
  <r>
    <n v="202021"/>
    <s v="CAPFOR"/>
    <x v="0"/>
    <x v="1"/>
    <n v="552"/>
    <n v="0"/>
  </r>
  <r>
    <n v="202021"/>
    <s v="CAPFOR"/>
    <x v="1"/>
    <x v="1"/>
    <n v="552"/>
    <n v="0"/>
  </r>
  <r>
    <n v="202021"/>
    <s v="CAPFOR"/>
    <x v="2"/>
    <x v="1"/>
    <n v="552"/>
    <n v="0"/>
  </r>
  <r>
    <n v="202021"/>
    <s v="CAPFOR"/>
    <x v="7"/>
    <x v="1"/>
    <n v="552"/>
    <n v="0"/>
  </r>
  <r>
    <n v="202021"/>
    <s v="CAPFOR"/>
    <x v="8"/>
    <x v="1"/>
    <n v="552"/>
    <n v="0"/>
  </r>
  <r>
    <n v="202021"/>
    <s v="CAPFOR"/>
    <x v="9"/>
    <x v="1"/>
    <n v="552"/>
    <n v="0"/>
  </r>
  <r>
    <n v="202021"/>
    <s v="CAPFOR"/>
    <x v="10"/>
    <x v="1"/>
    <n v="552"/>
    <n v="0"/>
  </r>
  <r>
    <n v="202021"/>
    <s v="CAPFOR"/>
    <x v="11"/>
    <x v="1"/>
    <n v="552"/>
    <n v="0"/>
  </r>
  <r>
    <n v="202021"/>
    <s v="CAPFOR"/>
    <x v="12"/>
    <x v="1"/>
    <n v="552"/>
    <n v="0"/>
  </r>
  <r>
    <n v="202021"/>
    <s v="CAPFOR"/>
    <x v="13"/>
    <x v="1"/>
    <n v="552"/>
    <n v="0"/>
  </r>
  <r>
    <n v="202021"/>
    <s v="CAPFOR"/>
    <x v="15"/>
    <x v="1"/>
    <n v="552"/>
    <n v="0"/>
  </r>
  <r>
    <n v="202021"/>
    <s v="CAPFOR"/>
    <x v="18"/>
    <x v="2"/>
    <n v="552"/>
    <n v="0"/>
  </r>
  <r>
    <n v="202021"/>
    <s v="CAPFOR"/>
    <x v="19"/>
    <x v="2"/>
    <n v="552"/>
    <n v="0"/>
  </r>
  <r>
    <n v="202021"/>
    <s v="CAPFOR"/>
    <x v="20"/>
    <x v="2"/>
    <n v="552"/>
    <n v="0"/>
  </r>
  <r>
    <n v="202021"/>
    <s v="CAPFOR"/>
    <x v="21"/>
    <x v="2"/>
    <n v="552"/>
    <n v="0"/>
  </r>
  <r>
    <n v="202021"/>
    <s v="CAPFOR"/>
    <x v="22"/>
    <x v="2"/>
    <n v="552"/>
    <n v="0"/>
  </r>
  <r>
    <n v="202021"/>
    <s v="CAPFOR"/>
    <x v="23"/>
    <x v="2"/>
    <n v="552"/>
    <n v="0"/>
  </r>
  <r>
    <n v="202021"/>
    <s v="CAPFOR"/>
    <x v="24"/>
    <x v="2"/>
    <n v="552"/>
    <n v="0"/>
  </r>
  <r>
    <n v="202021"/>
    <s v="CAPFOR"/>
    <x v="25"/>
    <x v="2"/>
    <n v="552"/>
    <n v="0"/>
  </r>
  <r>
    <n v="202021"/>
    <s v="CAPFOR"/>
    <x v="26"/>
    <x v="2"/>
    <n v="552"/>
    <n v="0"/>
  </r>
  <r>
    <n v="202021"/>
    <s v="CAPFOR"/>
    <x v="27"/>
    <x v="2"/>
    <n v="552"/>
    <n v="0"/>
  </r>
  <r>
    <n v="202021"/>
    <s v="CAPFOR"/>
    <x v="28"/>
    <x v="2"/>
    <n v="552"/>
    <n v="0"/>
  </r>
  <r>
    <n v="202021"/>
    <s v="CAPFOR"/>
    <x v="29"/>
    <x v="2"/>
    <n v="552"/>
    <n v="0"/>
  </r>
  <r>
    <n v="202021"/>
    <s v="CAPFOR"/>
    <x v="30"/>
    <x v="2"/>
    <n v="552"/>
    <n v="0"/>
  </r>
  <r>
    <n v="202021"/>
    <s v="CAPFOR"/>
    <x v="31"/>
    <x v="2"/>
    <n v="552"/>
    <n v="0"/>
  </r>
  <r>
    <n v="202021"/>
    <s v="CAPFOR"/>
    <x v="32"/>
    <x v="2"/>
    <n v="552"/>
    <n v="0"/>
  </r>
  <r>
    <n v="202021"/>
    <s v="CAPFOR"/>
    <x v="33"/>
    <x v="2"/>
    <n v="552"/>
    <n v="0"/>
  </r>
  <r>
    <n v="202021"/>
    <s v="CAPFOR"/>
    <x v="34"/>
    <x v="2"/>
    <n v="552"/>
    <n v="0"/>
  </r>
  <r>
    <n v="202021"/>
    <s v="CAPFOR"/>
    <x v="35"/>
    <x v="2"/>
    <n v="552"/>
    <n v="0"/>
  </r>
  <r>
    <n v="202021"/>
    <s v="CAPFOR"/>
    <x v="36"/>
    <x v="2"/>
    <n v="552"/>
    <n v="0"/>
  </r>
  <r>
    <n v="202021"/>
    <s v="CAPFOR"/>
    <x v="37"/>
    <x v="2"/>
    <n v="552"/>
    <n v="0"/>
  </r>
  <r>
    <n v="202021"/>
    <s v="CAPFOR"/>
    <x v="38"/>
    <x v="2"/>
    <n v="552"/>
    <n v="0"/>
  </r>
  <r>
    <n v="202021"/>
    <s v="CAPFOR"/>
    <x v="39"/>
    <x v="2"/>
    <n v="552"/>
    <n v="0"/>
  </r>
  <r>
    <n v="202021"/>
    <s v="CAPFOR"/>
    <x v="40"/>
    <x v="2"/>
    <n v="552"/>
    <n v="0"/>
  </r>
  <r>
    <n v="202021"/>
    <s v="CAPFOR"/>
    <x v="41"/>
    <x v="2"/>
    <n v="552"/>
    <n v="0"/>
  </r>
  <r>
    <n v="202021"/>
    <s v="CAPFOR"/>
    <x v="42"/>
    <x v="2"/>
    <n v="552"/>
    <n v="0"/>
  </r>
  <r>
    <n v="202021"/>
    <s v="CAPFOR"/>
    <x v="43"/>
    <x v="2"/>
    <n v="552"/>
    <n v="0"/>
  </r>
  <r>
    <n v="202021"/>
    <s v="CAPFOR"/>
    <x v="44"/>
    <x v="2"/>
    <n v="552"/>
    <n v="0"/>
  </r>
  <r>
    <n v="202021"/>
    <s v="CAPFOR"/>
    <x v="45"/>
    <x v="2"/>
    <n v="552"/>
    <n v="0"/>
  </r>
  <r>
    <n v="202021"/>
    <s v="CAPFOR"/>
    <x v="46"/>
    <x v="2"/>
    <n v="552"/>
    <n v="0"/>
  </r>
  <r>
    <n v="202021"/>
    <s v="CAPFOR"/>
    <x v="47"/>
    <x v="2"/>
    <n v="552"/>
    <n v="0"/>
  </r>
  <r>
    <n v="202021"/>
    <s v="CAPFOR"/>
    <x v="48"/>
    <x v="2"/>
    <n v="552"/>
    <n v="0"/>
  </r>
  <r>
    <n v="202021"/>
    <s v="CAPFOR"/>
    <x v="49"/>
    <x v="2"/>
    <n v="552"/>
    <n v="0"/>
  </r>
  <r>
    <n v="202021"/>
    <s v="CAPFOR"/>
    <x v="50"/>
    <x v="2"/>
    <n v="552"/>
    <n v="0"/>
  </r>
  <r>
    <n v="202021"/>
    <s v="CAPFOR"/>
    <x v="51"/>
    <x v="2"/>
    <n v="552"/>
    <n v="0"/>
  </r>
  <r>
    <n v="202021"/>
    <s v="CAPFOR"/>
    <x v="52"/>
    <x v="2"/>
    <n v="552"/>
    <n v="0"/>
  </r>
  <r>
    <n v="202021"/>
    <s v="CAPFOR"/>
    <x v="53"/>
    <x v="2"/>
    <n v="552"/>
    <n v="0"/>
  </r>
  <r>
    <n v="202021"/>
    <s v="CAPFOR"/>
    <x v="54"/>
    <x v="2"/>
    <n v="552"/>
    <n v="0"/>
  </r>
  <r>
    <n v="202021"/>
    <s v="CAPFOR"/>
    <x v="18"/>
    <x v="3"/>
    <n v="552"/>
    <n v="0"/>
  </r>
  <r>
    <n v="202021"/>
    <s v="CAPFOR"/>
    <x v="19"/>
    <x v="3"/>
    <n v="552"/>
    <n v="0"/>
  </r>
  <r>
    <n v="202021"/>
    <s v="CAPFOR"/>
    <x v="20"/>
    <x v="3"/>
    <n v="552"/>
    <n v="0"/>
  </r>
  <r>
    <n v="202021"/>
    <s v="CAPFOR"/>
    <x v="21"/>
    <x v="3"/>
    <n v="552"/>
    <n v="0"/>
  </r>
  <r>
    <n v="202021"/>
    <s v="CAPFOR"/>
    <x v="22"/>
    <x v="3"/>
    <n v="552"/>
    <n v="0"/>
  </r>
  <r>
    <n v="202021"/>
    <s v="CAPFOR"/>
    <x v="23"/>
    <x v="3"/>
    <n v="552"/>
    <n v="0"/>
  </r>
  <r>
    <n v="202021"/>
    <s v="CAPFOR"/>
    <x v="24"/>
    <x v="3"/>
    <n v="552"/>
    <n v="0"/>
  </r>
  <r>
    <n v="202021"/>
    <s v="CAPFOR"/>
    <x v="25"/>
    <x v="3"/>
    <n v="552"/>
    <n v="0"/>
  </r>
  <r>
    <n v="202021"/>
    <s v="CAPFOR"/>
    <x v="26"/>
    <x v="3"/>
    <n v="552"/>
    <n v="0"/>
  </r>
  <r>
    <n v="202021"/>
    <s v="CAPFOR"/>
    <x v="27"/>
    <x v="3"/>
    <n v="552"/>
    <n v="0"/>
  </r>
  <r>
    <n v="202021"/>
    <s v="CAPFOR"/>
    <x v="28"/>
    <x v="3"/>
    <n v="552"/>
    <n v="0"/>
  </r>
  <r>
    <n v="202021"/>
    <s v="CAPFOR"/>
    <x v="29"/>
    <x v="3"/>
    <n v="552"/>
    <n v="0"/>
  </r>
  <r>
    <n v="202021"/>
    <s v="CAPFOR"/>
    <x v="30"/>
    <x v="3"/>
    <n v="552"/>
    <n v="0"/>
  </r>
  <r>
    <n v="202021"/>
    <s v="CAPFOR"/>
    <x v="31"/>
    <x v="3"/>
    <n v="552"/>
    <n v="0"/>
  </r>
  <r>
    <n v="202021"/>
    <s v="CAPFOR"/>
    <x v="32"/>
    <x v="3"/>
    <n v="552"/>
    <n v="0"/>
  </r>
  <r>
    <n v="202021"/>
    <s v="CAPFOR"/>
    <x v="33"/>
    <x v="3"/>
    <n v="552"/>
    <n v="0"/>
  </r>
  <r>
    <n v="202021"/>
    <s v="CAPFOR"/>
    <x v="34"/>
    <x v="3"/>
    <n v="552"/>
    <n v="0"/>
  </r>
  <r>
    <n v="202021"/>
    <s v="CAPFOR"/>
    <x v="35"/>
    <x v="3"/>
    <n v="552"/>
    <n v="0"/>
  </r>
  <r>
    <n v="202021"/>
    <s v="CAPFOR"/>
    <x v="36"/>
    <x v="3"/>
    <n v="552"/>
    <n v="0"/>
  </r>
  <r>
    <n v="202021"/>
    <s v="CAPFOR"/>
    <x v="37"/>
    <x v="3"/>
    <n v="552"/>
    <n v="0"/>
  </r>
  <r>
    <n v="202021"/>
    <s v="CAPFOR"/>
    <x v="38"/>
    <x v="3"/>
    <n v="552"/>
    <n v="0"/>
  </r>
  <r>
    <n v="202021"/>
    <s v="CAPFOR"/>
    <x v="39"/>
    <x v="3"/>
    <n v="552"/>
    <n v="0"/>
  </r>
  <r>
    <n v="202021"/>
    <s v="CAPFOR"/>
    <x v="40"/>
    <x v="3"/>
    <n v="552"/>
    <n v="0"/>
  </r>
  <r>
    <n v="202021"/>
    <s v="CAPFOR"/>
    <x v="41"/>
    <x v="3"/>
    <n v="552"/>
    <n v="0"/>
  </r>
  <r>
    <n v="202021"/>
    <s v="CAPFOR"/>
    <x v="42"/>
    <x v="3"/>
    <n v="552"/>
    <n v="0"/>
  </r>
  <r>
    <n v="202021"/>
    <s v="CAPFOR"/>
    <x v="43"/>
    <x v="3"/>
    <n v="552"/>
    <n v="0"/>
  </r>
  <r>
    <n v="202021"/>
    <s v="CAPFOR"/>
    <x v="44"/>
    <x v="3"/>
    <n v="552"/>
    <n v="0"/>
  </r>
  <r>
    <n v="202021"/>
    <s v="CAPFOR"/>
    <x v="45"/>
    <x v="3"/>
    <n v="552"/>
    <n v="0"/>
  </r>
  <r>
    <n v="202021"/>
    <s v="CAPFOR"/>
    <x v="46"/>
    <x v="3"/>
    <n v="552"/>
    <n v="0"/>
  </r>
  <r>
    <n v="202021"/>
    <s v="CAPFOR"/>
    <x v="47"/>
    <x v="3"/>
    <n v="552"/>
    <n v="0"/>
  </r>
  <r>
    <n v="202021"/>
    <s v="CAPFOR"/>
    <x v="48"/>
    <x v="3"/>
    <n v="552"/>
    <n v="0"/>
  </r>
  <r>
    <n v="202021"/>
    <s v="CAPFOR"/>
    <x v="49"/>
    <x v="3"/>
    <n v="552"/>
    <n v="0"/>
  </r>
  <r>
    <n v="202021"/>
    <s v="CAPFOR"/>
    <x v="50"/>
    <x v="3"/>
    <n v="552"/>
    <n v="0"/>
  </r>
  <r>
    <n v="202021"/>
    <s v="CAPFOR"/>
    <x v="51"/>
    <x v="3"/>
    <n v="552"/>
    <n v="0"/>
  </r>
  <r>
    <n v="202021"/>
    <s v="CAPFOR"/>
    <x v="52"/>
    <x v="3"/>
    <n v="552"/>
    <n v="0"/>
  </r>
  <r>
    <n v="202021"/>
    <s v="CAPFOR"/>
    <x v="53"/>
    <x v="3"/>
    <n v="552"/>
    <n v="0"/>
  </r>
  <r>
    <n v="202021"/>
    <s v="CAPFOR"/>
    <x v="54"/>
    <x v="3"/>
    <n v="552"/>
    <n v="0"/>
  </r>
  <r>
    <n v="202021"/>
    <s v="CAPFOR"/>
    <x v="18"/>
    <x v="4"/>
    <n v="552"/>
    <n v="0"/>
  </r>
  <r>
    <n v="202021"/>
    <s v="CAPFOR"/>
    <x v="19"/>
    <x v="4"/>
    <n v="552"/>
    <n v="0"/>
  </r>
  <r>
    <n v="202021"/>
    <s v="CAPFOR"/>
    <x v="20"/>
    <x v="4"/>
    <n v="552"/>
    <n v="0"/>
  </r>
  <r>
    <n v="202021"/>
    <s v="CAPFOR"/>
    <x v="21"/>
    <x v="4"/>
    <n v="552"/>
    <n v="0"/>
  </r>
  <r>
    <n v="202021"/>
    <s v="CAPFOR"/>
    <x v="22"/>
    <x v="4"/>
    <n v="552"/>
    <n v="0"/>
  </r>
  <r>
    <n v="202021"/>
    <s v="CAPFOR"/>
    <x v="23"/>
    <x v="4"/>
    <n v="552"/>
    <n v="0"/>
  </r>
  <r>
    <n v="202021"/>
    <s v="CAPFOR"/>
    <x v="24"/>
    <x v="4"/>
    <n v="552"/>
    <n v="0"/>
  </r>
  <r>
    <n v="202021"/>
    <s v="CAPFOR"/>
    <x v="25"/>
    <x v="4"/>
    <n v="552"/>
    <n v="0"/>
  </r>
  <r>
    <n v="202021"/>
    <s v="CAPFOR"/>
    <x v="26"/>
    <x v="4"/>
    <n v="552"/>
    <n v="0"/>
  </r>
  <r>
    <n v="202021"/>
    <s v="CAPFOR"/>
    <x v="27"/>
    <x v="4"/>
    <n v="552"/>
    <n v="0"/>
  </r>
  <r>
    <n v="202021"/>
    <s v="CAPFOR"/>
    <x v="28"/>
    <x v="4"/>
    <n v="552"/>
    <n v="0"/>
  </r>
  <r>
    <n v="202021"/>
    <s v="CAPFOR"/>
    <x v="29"/>
    <x v="4"/>
    <n v="552"/>
    <n v="0"/>
  </r>
  <r>
    <n v="202021"/>
    <s v="CAPFOR"/>
    <x v="30"/>
    <x v="4"/>
    <n v="552"/>
    <n v="0"/>
  </r>
  <r>
    <n v="202021"/>
    <s v="CAPFOR"/>
    <x v="31"/>
    <x v="4"/>
    <n v="552"/>
    <n v="0"/>
  </r>
  <r>
    <n v="202021"/>
    <s v="CAPFOR"/>
    <x v="32"/>
    <x v="4"/>
    <n v="552"/>
    <n v="0"/>
  </r>
  <r>
    <n v="202021"/>
    <s v="CAPFOR"/>
    <x v="33"/>
    <x v="4"/>
    <n v="552"/>
    <n v="0"/>
  </r>
  <r>
    <n v="202021"/>
    <s v="CAPFOR"/>
    <x v="34"/>
    <x v="4"/>
    <n v="552"/>
    <n v="0"/>
  </r>
  <r>
    <n v="202021"/>
    <s v="CAPFOR"/>
    <x v="35"/>
    <x v="4"/>
    <n v="552"/>
    <n v="0"/>
  </r>
  <r>
    <n v="202021"/>
    <s v="CAPFOR"/>
    <x v="36"/>
    <x v="4"/>
    <n v="552"/>
    <n v="0"/>
  </r>
  <r>
    <n v="202021"/>
    <s v="CAPFOR"/>
    <x v="37"/>
    <x v="4"/>
    <n v="552"/>
    <n v="0"/>
  </r>
  <r>
    <n v="202021"/>
    <s v="CAPFOR"/>
    <x v="38"/>
    <x v="4"/>
    <n v="552"/>
    <n v="0"/>
  </r>
  <r>
    <n v="202021"/>
    <s v="CAPFOR"/>
    <x v="39"/>
    <x v="4"/>
    <n v="552"/>
    <n v="0"/>
  </r>
  <r>
    <n v="202021"/>
    <s v="CAPFOR"/>
    <x v="40"/>
    <x v="4"/>
    <n v="552"/>
    <n v="0"/>
  </r>
  <r>
    <n v="202021"/>
    <s v="CAPFOR"/>
    <x v="41"/>
    <x v="4"/>
    <n v="552"/>
    <n v="0"/>
  </r>
  <r>
    <n v="202021"/>
    <s v="CAPFOR"/>
    <x v="42"/>
    <x v="4"/>
    <n v="552"/>
    <n v="0"/>
  </r>
  <r>
    <n v="202021"/>
    <s v="CAPFOR"/>
    <x v="43"/>
    <x v="4"/>
    <n v="552"/>
    <n v="0"/>
  </r>
  <r>
    <n v="202021"/>
    <s v="CAPFOR"/>
    <x v="44"/>
    <x v="4"/>
    <n v="552"/>
    <n v="0"/>
  </r>
  <r>
    <n v="202021"/>
    <s v="CAPFOR"/>
    <x v="45"/>
    <x v="4"/>
    <n v="552"/>
    <n v="0"/>
  </r>
  <r>
    <n v="202021"/>
    <s v="CAPFOR"/>
    <x v="46"/>
    <x v="4"/>
    <n v="552"/>
    <n v="0"/>
  </r>
  <r>
    <n v="202021"/>
    <s v="CAPFOR"/>
    <x v="47"/>
    <x v="4"/>
    <n v="552"/>
    <n v="0"/>
  </r>
  <r>
    <n v="202021"/>
    <s v="CAPFOR"/>
    <x v="48"/>
    <x v="4"/>
    <n v="552"/>
    <n v="0"/>
  </r>
  <r>
    <n v="202021"/>
    <s v="CAPFOR"/>
    <x v="49"/>
    <x v="4"/>
    <n v="552"/>
    <n v="0"/>
  </r>
  <r>
    <n v="202021"/>
    <s v="CAPFOR"/>
    <x v="50"/>
    <x v="4"/>
    <n v="552"/>
    <n v="0"/>
  </r>
  <r>
    <n v="202021"/>
    <s v="CAPFOR"/>
    <x v="51"/>
    <x v="4"/>
    <n v="552"/>
    <n v="0"/>
  </r>
  <r>
    <n v="202021"/>
    <s v="CAPFOR"/>
    <x v="52"/>
    <x v="4"/>
    <n v="552"/>
    <n v="0"/>
  </r>
  <r>
    <n v="202021"/>
    <s v="CAPFOR"/>
    <x v="53"/>
    <x v="4"/>
    <n v="552"/>
    <n v="0"/>
  </r>
  <r>
    <n v="202021"/>
    <s v="CAPFOR"/>
    <x v="54"/>
    <x v="4"/>
    <n v="55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0"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fieldListSortAscending="1">
  <location ref="X4:AC60" firstHeaderRow="1" firstDataRow="2" firstDataCol="1" rowPageCount="1" colPageCount="1"/>
  <pivotFields count="4">
    <pivotField axis="axisPage" compact="0" outline="0" subtotalTop="0" showAll="0" includeNewItemsInFilter="1">
      <items count="38">
        <item x="11"/>
        <item h="1" x="33"/>
        <item h="1" x="36"/>
        <item x="0"/>
        <item x="1"/>
        <item x="2"/>
        <item x="3"/>
        <item x="4"/>
        <item x="5"/>
        <item x="6"/>
        <item x="7"/>
        <item x="8"/>
        <item x="9"/>
        <item x="10"/>
        <item x="12"/>
        <item x="13"/>
        <item x="14"/>
        <item x="15"/>
        <item x="16"/>
        <item x="17"/>
        <item x="18"/>
        <item x="19"/>
        <item x="20"/>
        <item x="21"/>
        <item x="22"/>
        <item x="23"/>
        <item x="24"/>
        <item x="25"/>
        <item x="26"/>
        <item x="27"/>
        <item x="28"/>
        <item x="29"/>
        <item x="30"/>
        <item x="31"/>
        <item x="32"/>
        <item x="34"/>
        <item x="35"/>
        <item t="default"/>
      </items>
    </pivotField>
    <pivotField axis="axisRow" compact="0" outline="0" subtotalTop="0" showAll="0" includeNewItemsInFilter="1">
      <items count="56">
        <item x="0"/>
        <item x="1"/>
        <item x="2"/>
        <item x="3"/>
        <item x="4"/>
        <item x="5"/>
        <item x="6"/>
        <item x="7"/>
        <item x="8"/>
        <item x="9"/>
        <item x="10"/>
        <item x="11"/>
        <item x="12"/>
        <item x="13"/>
        <item x="14"/>
        <item x="15"/>
        <item x="16"/>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17"/>
        <item t="default"/>
      </items>
    </pivotField>
    <pivotField axis="axisCol" compact="0" outline="0" subtotalTop="0" showAll="0" includeNewItemsInFilter="1">
      <items count="6">
        <item x="0"/>
        <item x="1"/>
        <item x="2"/>
        <item x="3"/>
        <item x="4"/>
        <item t="default"/>
      </items>
    </pivotField>
    <pivotField dataField="1" compact="0" outline="0" subtotalTop="0" showAll="0" includeNewItemsInFilter="1"/>
  </pivotFields>
  <rowFields count="1">
    <field x="1"/>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rowItems>
  <colFields count="1">
    <field x="2"/>
  </colFields>
  <colItems count="5">
    <i>
      <x/>
    </i>
    <i>
      <x v="1"/>
    </i>
    <i>
      <x v="2"/>
    </i>
    <i>
      <x v="3"/>
    </i>
    <i>
      <x v="4"/>
    </i>
  </colItems>
  <pageFields count="1">
    <pageField fld="0" item="0" hier="0"/>
  </pageFields>
  <dataFields count="1">
    <dataField name="Sum of Data2" fld="3" baseField="0" baseItem="0" numFmtId="164"/>
  </dataFields>
  <formats count="6">
    <format dxfId="75">
      <pivotArea type="all" dataOnly="0" outline="0" fieldPosition="0"/>
    </format>
    <format dxfId="74">
      <pivotArea type="all" dataOnly="0" outline="0" fieldPosition="0"/>
    </format>
    <format dxfId="73">
      <pivotArea dataOnly="0" labelOnly="1" outline="0" fieldPosition="0">
        <references count="1">
          <reference field="2" count="0"/>
        </references>
      </pivotArea>
    </format>
    <format dxfId="72">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1">
      <pivotArea dataOnly="0" labelOnly="1" outline="0" fieldPosition="0">
        <references count="1">
          <reference field="1" count="4">
            <x v="50"/>
            <x v="51"/>
            <x v="52"/>
            <x v="53"/>
          </reference>
        </references>
      </pivotArea>
    </format>
    <format dxfId="7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location ref="Q4:V60" firstHeaderRow="1" firstDataRow="2" firstDataCol="1"/>
  <pivotFields count="6">
    <pivotField compact="0" outline="0" subtotalTop="0" showAll="0" includeNewItemsInFilter="1"/>
    <pivotField compact="0" outline="0" subtotalTop="0" showAll="0" includeNewItemsInFilter="1"/>
    <pivotField axis="axisRow" compact="0" outline="0" subtotalTop="0" showAll="0" includeNewItemsInFilter="1">
      <items count="56">
        <item x="0"/>
        <item x="1"/>
        <item x="2"/>
        <item x="3"/>
        <item x="4"/>
        <item x="5"/>
        <item x="6"/>
        <item x="7"/>
        <item x="8"/>
        <item x="9"/>
        <item x="10"/>
        <item x="11"/>
        <item x="12"/>
        <item x="13"/>
        <item x="14"/>
        <item x="15"/>
        <item x="16"/>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17"/>
        <item t="default"/>
      </items>
    </pivotField>
    <pivotField axis="axisCol" compact="0" outline="0" subtotalTop="0" showAll="0" includeNewItemsInFilter="1">
      <items count="6">
        <item x="0"/>
        <item x="1"/>
        <item x="2"/>
        <item x="3"/>
        <item x="4"/>
        <item t="default"/>
      </items>
    </pivotField>
    <pivotField compact="0" numFmtId="3" outline="0" subtotalTop="0" showAll="0" includeNewItemsInFilter="1"/>
    <pivotField name="Data2" dataField="1" compact="0" numFmtId="3" outline="0" showAll="0" defaultSubtotal="0"/>
  </pivotFields>
  <rowFields count="1">
    <field x="2"/>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rowItems>
  <colFields count="1">
    <field x="3"/>
  </colFields>
  <colItems count="5">
    <i>
      <x/>
    </i>
    <i>
      <x v="1"/>
    </i>
    <i>
      <x v="2"/>
    </i>
    <i>
      <x v="3"/>
    </i>
    <i>
      <x v="4"/>
    </i>
  </colItems>
  <dataFields count="1">
    <dataField name="Sum of Data2" fld="5" baseField="0" baseItem="0"/>
  </dataFields>
  <formats count="12">
    <format dxfId="87">
      <pivotArea type="all" dataOnly="0" outline="0" fieldPosition="0"/>
    </format>
    <format dxfId="86">
      <pivotArea dataOnly="0" labelOnly="1" outline="0" fieldPosition="0">
        <references count="1">
          <reference field="3" count="0"/>
        </references>
      </pivotArea>
    </format>
    <format dxfId="85">
      <pivotArea dataOnly="0" labelOnly="1" outline="0"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4">
      <pivotArea dataOnly="0" labelOnly="1" outline="0" fieldPosition="0">
        <references count="1">
          <reference field="2" count="4">
            <x v="50"/>
            <x v="51"/>
            <x v="52"/>
            <x v="53"/>
          </reference>
        </references>
      </pivotArea>
    </format>
    <format dxfId="83">
      <pivotArea outline="0" fieldPosition="0"/>
    </format>
    <format dxfId="82">
      <pivotArea field="2" type="button" dataOnly="0" labelOnly="1" outline="0" axis="axisRow" fieldPosition="0"/>
    </format>
    <format dxfId="81">
      <pivotArea dataOnly="0" labelOnly="1" outline="0"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0">
      <pivotArea dataOnly="0" labelOnly="1" outline="0" fieldPosition="0">
        <references count="1">
          <reference field="2" count="4">
            <x v="50"/>
            <x v="51"/>
            <x v="52"/>
            <x v="53"/>
          </reference>
        </references>
      </pivotArea>
    </format>
    <format dxfId="79">
      <pivotArea dataOnly="0" labelOnly="1" outline="0" fieldPosition="0">
        <references count="1">
          <reference field="3" count="0"/>
        </references>
      </pivotArea>
    </format>
    <format dxfId="78">
      <pivotArea outline="0" fieldPosition="0"/>
    </format>
    <format dxfId="77">
      <pivotArea dataOnly="0" labelOnly="1" outline="0" fieldPosition="0">
        <references count="1">
          <reference field="3" count="0"/>
        </references>
      </pivotArea>
    </format>
    <format dxfId="76">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calGovernmentFinance" adjustColumnWidth="0" connectionId="1" xr16:uid="{00000000-0016-0000-0A00-000000000000}" autoFormatId="16" applyNumberFormats="0" applyBorderFormats="0" applyFontFormats="0" applyPatternFormats="0" applyAlignmentFormats="0" applyWidthHeightFormats="0">
  <queryTableRefresh nextId="10" unboundColumnsLeft="1">
    <queryTableFields count="8">
      <queryTableField id="9" dataBound="0" tableColumnId="9"/>
      <queryTableField id="1" name="YearCode" tableColumnId="1"/>
      <queryTableField id="2" name="FormRef" tableColumnId="2"/>
      <queryTableField id="3" name="AuthCode" tableColumnId="3"/>
      <queryTableField id="4" name="RowRef" tableColumnId="4"/>
      <queryTableField id="5" name="StandDesc" tableColumnId="5"/>
      <queryTableField id="6" name="ColumnRef" tableColumnId="6"/>
      <queryTableField id="7" name="Data" tableColumnId="7"/>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Translate" displayName="tblTranslate" ref="B2:F1661" totalsRowShown="0" headerRowDxfId="69" dataDxfId="68">
  <autoFilter ref="B2:F1661" xr:uid="{00000000-0009-0000-0100-000001000000}">
    <filterColumn colId="1">
      <filters>
        <filter val="Borrowing and credit arrangements - PFI financing"/>
        <filter val="Borrowing and credit arrangements - PFI Financing."/>
      </filters>
    </filterColumn>
  </autoFilter>
  <sortState xmlns:xlrd2="http://schemas.microsoft.com/office/spreadsheetml/2017/richdata2" ref="B3:F1636">
    <sortCondition ref="B2:B1636"/>
  </sortState>
  <tableColumns count="5">
    <tableColumn id="5" xr3:uid="{00000000-0010-0000-0000-000005000000}" name="Select" dataDxfId="67"/>
    <tableColumn id="1" xr3:uid="{00000000-0010-0000-0000-000001000000}" name="English" dataDxfId="66"/>
    <tableColumn id="3" xr3:uid="{00000000-0010-0000-0000-000003000000}" name="Line Info E" dataDxfId="65"/>
    <tableColumn id="2" xr3:uid="{00000000-0010-0000-0000-000002000000}" name="Welsh" dataDxfId="64"/>
    <tableColumn id="4" xr3:uid="{00000000-0010-0000-0000-000004000000}" name="Line Info W" dataDxfId="6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1000000}" name="DataIn" displayName="DataIn" ref="AE5:AL4001" tableType="queryTable" totalsRowShown="0" headerRowDxfId="62" dataDxfId="61">
  <autoFilter ref="AE5:AL4001" xr:uid="{00000000-0009-0000-0100-000031000000}"/>
  <tableColumns count="8">
    <tableColumn id="9" xr3:uid="{00000000-0010-0000-0100-000009000000}" uniqueName="9" name="Index" queryTableFieldId="9" dataDxfId="60">
      <calculatedColumnFormula>AG6&amp;"_"&amp;AH6&amp;"_"&amp;AI6&amp;"_"&amp;AK6&amp;"_"&amp;AF6</calculatedColumnFormula>
    </tableColumn>
    <tableColumn id="1" xr3:uid="{00000000-0010-0000-0100-000001000000}" uniqueName="1" name="YearCode" queryTableFieldId="1" dataDxfId="59"/>
    <tableColumn id="2" xr3:uid="{00000000-0010-0000-0100-000002000000}" uniqueName="2" name="FormRef" queryTableFieldId="2" dataDxfId="58"/>
    <tableColumn id="3" xr3:uid="{00000000-0010-0000-0100-000003000000}" uniqueName="3" name="AuthCode" queryTableFieldId="3" dataDxfId="57"/>
    <tableColumn id="4" xr3:uid="{00000000-0010-0000-0100-000004000000}" uniqueName="4" name="RowRef" queryTableFieldId="4" dataDxfId="56"/>
    <tableColumn id="5" xr3:uid="{00000000-0010-0000-0100-000005000000}" uniqueName="5" name="StandDesc" queryTableFieldId="5" dataDxfId="55"/>
    <tableColumn id="6" xr3:uid="{00000000-0010-0000-0100-000006000000}" uniqueName="6" name="ColumnRef" queryTableFieldId="6" dataDxfId="54"/>
    <tableColumn id="7" xr3:uid="{00000000-0010-0000-0100-000007000000}" uniqueName="7" name="Data" queryTableFieldId="7" dataDxfId="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Tols" displayName="GTols" ref="AT5:AW59" totalsRowShown="0" headerRowDxfId="52" dataDxfId="51">
  <autoFilter ref="AT5:AW59" xr:uid="{00000000-0009-0000-0100-000002000000}"/>
  <tableColumns count="4">
    <tableColumn id="2" xr3:uid="{00000000-0010-0000-0200-000002000000}" name="Row" dataDxfId="50">
      <calculatedColumnFormula>ValData!$C6:$R60</calculatedColumnFormula>
    </tableColumn>
    <tableColumn id="3" xr3:uid="{00000000-0010-0000-0200-000003000000}" name="Description" dataDxfId="49"/>
    <tableColumn id="4" xr3:uid="{00000000-0010-0000-0200-000004000000}" name="Value" dataDxfId="48"/>
    <tableColumn id="5" xr3:uid="{00000000-0010-0000-0200-000005000000}" name="%" dataDxfId="4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B5:R60" totalsRowShown="0" headerRowDxfId="46" dataDxfId="45">
  <autoFilter ref="B5:R60" xr:uid="{00000000-0009-0000-0100-000003000000}"/>
  <tableColumns count="17">
    <tableColumn id="1" xr3:uid="{00000000-0010-0000-0300-000001000000}" name="Index" dataDxfId="44"/>
    <tableColumn id="2" xr3:uid="{00000000-0010-0000-0300-000002000000}" name="YearCode" dataDxfId="43">
      <calculatedColumnFormula>Year</calculatedColumnFormula>
    </tableColumn>
    <tableColumn id="3" xr3:uid="{00000000-0010-0000-0300-000003000000}" name="FormRef" dataDxfId="42"/>
    <tableColumn id="4" xr3:uid="{00000000-0010-0000-0300-000004000000}" name="RowRef" dataDxfId="41"/>
    <tableColumn id="5" xr3:uid="{00000000-0010-0000-0300-000005000000}" name="ColumnRef" dataDxfId="40"/>
    <tableColumn id="6" xr3:uid="{00000000-0010-0000-0300-000006000000}" name="AuthCode" dataDxfId="39">
      <calculatedColumnFormula>UANumber</calculatedColumnFormula>
    </tableColumn>
    <tableColumn id="7" xr3:uid="{00000000-0010-0000-0300-000007000000}" name="DataY1" dataDxfId="38">
      <calculatedColumnFormula>VLOOKUP($E6,INDIRECT($B6),C$3,FALSE)</calculatedColumnFormula>
    </tableColumn>
    <tableColumn id="8" xr3:uid="{00000000-0010-0000-0300-000008000000}" name="DataY2" dataDxfId="37">
      <calculatedColumnFormula>VLOOKUP($E6,INDIRECT($B6),D$3,FALSE)</calculatedColumnFormula>
    </tableColumn>
    <tableColumn id="9" xr3:uid="{00000000-0010-0000-0300-000009000000}" name="DataY3" dataDxfId="36">
      <calculatedColumnFormula>VLOOKUP($E6,INDIRECT($B6),E$3,FALSE)</calculatedColumnFormula>
    </tableColumn>
    <tableColumn id="10" xr3:uid="{00000000-0010-0000-0300-00000A000000}" name="Auto" dataDxfId="35"/>
    <tableColumn id="11" xr3:uid="{00000000-0010-0000-0300-00000B000000}" name="Mark" dataDxfId="34"/>
    <tableColumn id="12" xr3:uid="{00000000-0010-0000-0300-00000C000000}" name="Check" dataDxfId="33"/>
    <tableColumn id="13" xr3:uid="{00000000-0010-0000-0300-00000D000000}" name="Status" dataDxfId="32"/>
    <tableColumn id="14" xr3:uid="{00000000-0010-0000-0300-00000E000000}" name="Your Comments" dataDxfId="31"/>
    <tableColumn id="15" xr3:uid="{00000000-0010-0000-0300-00000F000000}" name="Our Comments" dataDxfId="30"/>
    <tableColumn id="16" xr3:uid="{00000000-0010-0000-0300-000010000000}" name="Initials" dataDxfId="29"/>
    <tableColumn id="17" xr3:uid="{00000000-0010-0000-0300-000011000000}" name="Date" dataDxfId="28"/>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bwMode="auto">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overflow" horzOverflow="overflow" wrap="square"/>
      <a:lstStyle>
        <a:defPPr algn="l" rtl="0">
          <a:defRPr sz="1100" b="0" i="0" u="none" strike="noStrike" baseline="0">
            <a:solidFill>
              <a:srgbClr val="010000"/>
            </a:solidFill>
            <a:latin typeface="Calibri"/>
            <a:cs typeface="Calibri"/>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6" Type="http://schemas.openxmlformats.org/officeDocument/2006/relationships/comments" Target="../comments2.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llyw.cymru/casglu-data-rhagolwg-cyfalaf" TargetMode="External"/><Relationship Id="rId1" Type="http://schemas.openxmlformats.org/officeDocument/2006/relationships/hyperlink" Target="https://gov.wales/statistics-and-research/local-authority-revenue-budget-capital-forecast/capital-forecast-data-collection/?skip=1&amp;lang=e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lyw.cymru/casglu-data-rhagolwg-cyfalaf?" TargetMode="External"/><Relationship Id="rId1" Type="http://schemas.openxmlformats.org/officeDocument/2006/relationships/hyperlink" Target="https://gov.wales/data-collection-capital-forecas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v.wales/statistics-and-research/local-authority-revenue-budget-capital-forecast/capital-forecast-data-collection/?skip=1&amp;lang=en" TargetMode="External"/><Relationship Id="rId1" Type="http://schemas.openxmlformats.org/officeDocument/2006/relationships/hyperlink" Target="https://gov.wales/statistics-and-research/local-authority-revenue-budget-capital-forecast/capital-forecast-data-collection/?skip=1&amp;lang=cy"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B45"/>
  <sheetViews>
    <sheetView tabSelected="1" workbookViewId="0">
      <selection activeCell="Q2" sqref="Q2"/>
    </sheetView>
  </sheetViews>
  <sheetFormatPr defaultColWidth="8.84375" defaultRowHeight="15" customHeight="1" x14ac:dyDescent="0.35"/>
  <cols>
    <col min="1" max="1" width="3.69140625" style="135" customWidth="1"/>
    <col min="2" max="2" width="1.69140625" style="135" customWidth="1"/>
    <col min="3" max="3" width="2.23046875" style="135" customWidth="1"/>
    <col min="4" max="4" width="3.3046875" style="135" customWidth="1"/>
    <col min="5" max="5" width="3.53515625" style="135" customWidth="1"/>
    <col min="6" max="6" width="2.765625" style="135" customWidth="1"/>
    <col min="7" max="7" width="20" style="135" customWidth="1"/>
    <col min="8" max="8" width="8.3046875" style="135" customWidth="1"/>
    <col min="9" max="9" width="6.765625" style="135" customWidth="1"/>
    <col min="10" max="10" width="2.765625" style="135" customWidth="1"/>
    <col min="11" max="11" width="6.4609375" style="135" customWidth="1"/>
    <col min="12" max="13" width="8.765625" style="135" customWidth="1"/>
    <col min="14" max="14" width="7.07421875" style="135" customWidth="1"/>
    <col min="15" max="15" width="2.23046875" style="135" customWidth="1"/>
    <col min="16" max="16" width="1.69140625" style="135" customWidth="1"/>
    <col min="17" max="28" width="8.84375" style="135" customWidth="1"/>
    <col min="29" max="16384" width="8.84375" style="135"/>
  </cols>
  <sheetData>
    <row r="2" spans="2:28" ht="24" customHeight="1" x14ac:dyDescent="0.35">
      <c r="B2" s="298"/>
      <c r="C2" s="297" t="str">
        <f>Text!G4&amp;", "&amp;Details!J1</f>
        <v>Ffurflen Rhagolwg Cyfalaf, 2024-25</v>
      </c>
      <c r="D2" s="297"/>
      <c r="E2" s="297"/>
      <c r="F2" s="297"/>
      <c r="G2" s="297"/>
      <c r="H2" s="297"/>
      <c r="I2" s="297" t="s">
        <v>3002</v>
      </c>
      <c r="J2" s="297"/>
      <c r="K2" s="297"/>
      <c r="L2" s="297"/>
      <c r="M2" s="297"/>
      <c r="N2" s="299" t="s">
        <v>3267</v>
      </c>
      <c r="O2" s="637">
        <v>1</v>
      </c>
      <c r="P2" s="638"/>
    </row>
    <row r="3" spans="2:28" ht="15" customHeight="1" x14ac:dyDescent="0.35">
      <c r="B3" s="145"/>
      <c r="C3" s="77"/>
      <c r="D3" s="77"/>
      <c r="E3" s="77"/>
      <c r="F3" s="77"/>
      <c r="G3" s="77"/>
      <c r="H3" s="77"/>
      <c r="I3" s="77"/>
      <c r="J3" s="77"/>
      <c r="K3" s="77"/>
      <c r="L3" s="77"/>
      <c r="M3" s="77"/>
      <c r="N3" s="77"/>
      <c r="O3" s="77"/>
      <c r="P3" s="146"/>
    </row>
    <row r="4" spans="2:28" ht="15" customHeight="1" x14ac:dyDescent="0.35">
      <c r="B4" s="145"/>
      <c r="C4" s="77"/>
      <c r="D4" s="77"/>
      <c r="E4" s="147"/>
      <c r="F4" s="147"/>
      <c r="G4" s="77"/>
      <c r="H4" s="147"/>
      <c r="I4" s="77"/>
      <c r="J4" s="77"/>
      <c r="K4" s="77"/>
      <c r="L4" s="148"/>
      <c r="M4" s="149"/>
      <c r="N4" s="148"/>
      <c r="O4" s="150"/>
      <c r="P4" s="151"/>
    </row>
    <row r="5" spans="2:28" ht="15" customHeight="1" x14ac:dyDescent="0.35">
      <c r="B5" s="145"/>
      <c r="C5" s="77"/>
      <c r="D5" s="77"/>
      <c r="E5" s="77">
        <v>1</v>
      </c>
      <c r="F5" s="77"/>
      <c r="G5" s="77"/>
      <c r="H5" s="77"/>
      <c r="I5" s="77"/>
      <c r="J5" s="77"/>
      <c r="K5" s="77"/>
      <c r="L5" s="77"/>
      <c r="M5" s="152"/>
      <c r="N5" s="77"/>
      <c r="O5" s="77"/>
      <c r="P5" s="146"/>
    </row>
    <row r="6" spans="2:28" ht="15" customHeight="1" x14ac:dyDescent="0.35">
      <c r="B6" s="145"/>
      <c r="C6" s="77"/>
      <c r="D6" s="77"/>
      <c r="E6" s="77"/>
      <c r="F6" s="77"/>
      <c r="G6" s="77"/>
      <c r="H6" s="77"/>
      <c r="I6" s="77"/>
      <c r="J6" s="77"/>
      <c r="K6" s="77"/>
      <c r="L6" s="77"/>
      <c r="M6" s="152"/>
      <c r="N6" s="77"/>
      <c r="O6" s="77"/>
      <c r="P6" s="146"/>
    </row>
    <row r="7" spans="2:28" ht="15" customHeight="1" x14ac:dyDescent="0.35">
      <c r="B7" s="145"/>
      <c r="C7" s="165" t="str">
        <f>Text!G5</f>
        <v>Dewiswch eich awdurdod a cywirwch eich cyfeiriad os oes angen isod</v>
      </c>
      <c r="D7" s="77"/>
      <c r="E7" s="77"/>
      <c r="F7" s="77"/>
      <c r="G7" s="77"/>
      <c r="H7" s="77"/>
      <c r="I7" s="77"/>
      <c r="J7" s="77"/>
      <c r="K7" s="77"/>
      <c r="L7" s="77"/>
      <c r="M7" s="152"/>
      <c r="N7" s="77"/>
      <c r="O7" s="77"/>
      <c r="P7" s="146"/>
    </row>
    <row r="8" spans="2:28" ht="15" customHeight="1" x14ac:dyDescent="0.35">
      <c r="B8" s="145"/>
      <c r="C8" s="77"/>
      <c r="D8" s="77"/>
      <c r="E8" s="77"/>
      <c r="F8" s="77"/>
      <c r="G8" s="77"/>
      <c r="H8" s="77"/>
      <c r="I8" s="77"/>
      <c r="J8" s="77"/>
      <c r="K8" s="77"/>
      <c r="L8" s="77"/>
      <c r="M8" s="77"/>
      <c r="N8" s="77"/>
      <c r="O8" s="77"/>
      <c r="P8" s="146"/>
    </row>
    <row r="9" spans="2:28" ht="18" customHeight="1" x14ac:dyDescent="0.35">
      <c r="B9" s="145"/>
      <c r="C9" s="77"/>
      <c r="D9" s="77"/>
      <c r="E9" s="77"/>
      <c r="F9" s="77"/>
      <c r="G9" s="77">
        <v>1</v>
      </c>
      <c r="H9" s="77"/>
      <c r="I9" s="77"/>
      <c r="J9" s="77"/>
      <c r="K9" s="77"/>
      <c r="L9" s="77"/>
      <c r="M9" s="77"/>
      <c r="N9" s="77"/>
      <c r="O9" s="77"/>
      <c r="P9" s="146"/>
    </row>
    <row r="10" spans="2:28" ht="13.5" customHeight="1" x14ac:dyDescent="0.35">
      <c r="B10" s="145"/>
      <c r="C10" s="77"/>
      <c r="D10" s="77"/>
      <c r="E10" s="77"/>
      <c r="F10" s="77"/>
      <c r="G10" s="77"/>
      <c r="H10" s="77"/>
      <c r="I10" s="77"/>
      <c r="J10" s="77"/>
      <c r="K10" s="77"/>
      <c r="L10" s="77"/>
      <c r="M10" s="77"/>
      <c r="N10" s="77"/>
      <c r="O10" s="77"/>
      <c r="P10" s="146"/>
    </row>
    <row r="11" spans="2:28" ht="15" customHeight="1" x14ac:dyDescent="0.35">
      <c r="B11" s="145"/>
      <c r="C11" s="77"/>
      <c r="D11" s="77"/>
      <c r="E11" s="394"/>
      <c r="F11" s="395"/>
      <c r="G11" s="395" t="str">
        <f>IF(UANumber=0,"",VLOOKUP(UANumber,Addresses,3,FALSE))</f>
        <v/>
      </c>
      <c r="H11" s="396"/>
      <c r="I11" s="153"/>
      <c r="J11" s="153"/>
      <c r="K11" s="153"/>
      <c r="L11" s="153"/>
      <c r="M11" s="77"/>
      <c r="N11" s="77"/>
      <c r="O11" s="77"/>
      <c r="P11" s="146"/>
    </row>
    <row r="12" spans="2:28" ht="15" customHeight="1" x14ac:dyDescent="0.35">
      <c r="B12" s="145"/>
      <c r="C12" s="77"/>
      <c r="D12" s="77"/>
      <c r="E12" s="397"/>
      <c r="F12" s="398"/>
      <c r="G12" s="398" t="str">
        <f>IF(UANumber=0,"",VLOOKUP(UANumber,Addresses,4,FALSE))</f>
        <v/>
      </c>
      <c r="H12" s="399"/>
      <c r="I12" s="153"/>
      <c r="J12" s="153"/>
      <c r="K12" s="153"/>
      <c r="L12" s="153"/>
      <c r="M12" s="77"/>
      <c r="N12" s="77"/>
      <c r="O12" s="77"/>
      <c r="P12" s="146"/>
    </row>
    <row r="13" spans="2:28" ht="15" customHeight="1" x14ac:dyDescent="0.35">
      <c r="B13" s="145"/>
      <c r="C13" s="77"/>
      <c r="D13" s="77"/>
      <c r="E13" s="397"/>
      <c r="F13" s="398"/>
      <c r="G13" s="398" t="str">
        <f>IF(UANumber=0,"",IF(VLOOKUP(UANumber,Addresses,5,FALSE)="","",VLOOKUP(UANumber,Addresses,5,FALSE)))</f>
        <v/>
      </c>
      <c r="H13" s="399"/>
      <c r="I13" s="153"/>
      <c r="J13" s="153"/>
      <c r="K13" s="153"/>
      <c r="L13" s="153"/>
      <c r="M13" s="77"/>
      <c r="N13" s="77"/>
      <c r="O13" s="77"/>
      <c r="P13" s="146"/>
    </row>
    <row r="14" spans="2:28" ht="15" customHeight="1" x14ac:dyDescent="0.35">
      <c r="B14" s="145"/>
      <c r="C14" s="77"/>
      <c r="D14" s="77"/>
      <c r="E14" s="397"/>
      <c r="F14" s="398"/>
      <c r="G14" s="398" t="str">
        <f>IF(UANumber=0,"",IF(VLOOKUP(UANumber,Addresses,6,FALSE)="","",VLOOKUP(UANumber,Addresses,6,FALSE)))</f>
        <v/>
      </c>
      <c r="H14" s="399"/>
      <c r="I14" s="153"/>
      <c r="J14" s="153"/>
      <c r="K14" s="153"/>
      <c r="L14" s="153"/>
      <c r="M14" s="77"/>
      <c r="N14" s="77"/>
      <c r="O14" s="77"/>
      <c r="P14" s="146"/>
      <c r="Q14" s="94"/>
      <c r="R14" s="94"/>
      <c r="S14" s="94"/>
      <c r="T14" s="94"/>
      <c r="U14" s="94"/>
      <c r="V14" s="94"/>
      <c r="W14" s="94"/>
      <c r="X14" s="94"/>
      <c r="Y14" s="94"/>
      <c r="Z14" s="94"/>
      <c r="AA14" s="94"/>
      <c r="AB14" s="94"/>
    </row>
    <row r="15" spans="2:28" ht="15" customHeight="1" x14ac:dyDescent="0.35">
      <c r="B15" s="145"/>
      <c r="C15" s="77"/>
      <c r="D15" s="77"/>
      <c r="E15" s="397"/>
      <c r="F15" s="398"/>
      <c r="G15" s="398" t="str">
        <f>IF(UANumber=0,"",IF(VLOOKUP(UANumber,Addresses,7,FALSE)="","",VLOOKUP(UANumber,Addresses,7,FALSE)))</f>
        <v/>
      </c>
      <c r="H15" s="399"/>
      <c r="I15" s="153"/>
      <c r="J15" s="153"/>
      <c r="K15" s="153"/>
      <c r="L15" s="153"/>
      <c r="M15" s="77"/>
      <c r="N15" s="77"/>
      <c r="O15" s="77"/>
      <c r="P15" s="146"/>
      <c r="Q15" s="94"/>
      <c r="R15" s="94"/>
      <c r="S15" s="94"/>
      <c r="T15" s="94"/>
      <c r="U15" s="94"/>
      <c r="V15" s="94"/>
      <c r="W15" s="94"/>
      <c r="X15" s="94"/>
      <c r="Y15" s="94"/>
      <c r="Z15" s="94"/>
      <c r="AA15" s="94"/>
      <c r="AB15" s="94"/>
    </row>
    <row r="16" spans="2:28" ht="15" customHeight="1" x14ac:dyDescent="0.35">
      <c r="B16" s="145"/>
      <c r="C16" s="77"/>
      <c r="D16" s="77"/>
      <c r="E16" s="397"/>
      <c r="F16" s="398"/>
      <c r="G16" s="398" t="str">
        <f>IF(UANumber=0,"",IF(VLOOKUP(UANumber,Addresses,8,FALSE)="","",VLOOKUP(UANumber,Addresses,8,FALSE)))</f>
        <v/>
      </c>
      <c r="H16" s="399"/>
      <c r="I16" s="153"/>
      <c r="J16" s="153"/>
      <c r="K16" s="153"/>
      <c r="L16" s="153"/>
      <c r="M16" s="77"/>
      <c r="N16" s="77"/>
      <c r="O16" s="77"/>
      <c r="P16" s="146"/>
      <c r="Q16" s="94"/>
      <c r="R16" s="94"/>
      <c r="S16" s="94"/>
      <c r="T16" s="94"/>
      <c r="U16" s="94"/>
      <c r="V16" s="94"/>
      <c r="W16" s="94"/>
      <c r="X16" s="94"/>
      <c r="Y16" s="94"/>
      <c r="Z16" s="94"/>
      <c r="AA16" s="94"/>
      <c r="AB16" s="94"/>
    </row>
    <row r="17" spans="2:28" ht="15" customHeight="1" x14ac:dyDescent="0.35">
      <c r="B17" s="145"/>
      <c r="C17" s="77"/>
      <c r="D17" s="77"/>
      <c r="E17" s="400"/>
      <c r="F17" s="401"/>
      <c r="G17" s="401"/>
      <c r="H17" s="402"/>
      <c r="I17" s="153"/>
      <c r="J17" s="153"/>
      <c r="K17" s="153"/>
      <c r="L17" s="153"/>
      <c r="M17" s="77"/>
      <c r="N17" s="77"/>
      <c r="O17" s="77"/>
      <c r="P17" s="146"/>
      <c r="Q17" s="94"/>
      <c r="R17" s="94"/>
      <c r="S17" s="94"/>
      <c r="T17" s="94"/>
      <c r="U17" s="94"/>
      <c r="V17" s="94"/>
      <c r="W17" s="94"/>
      <c r="X17" s="94"/>
      <c r="Y17" s="94"/>
      <c r="Z17" s="94"/>
      <c r="AA17" s="94"/>
      <c r="AB17" s="94"/>
    </row>
    <row r="18" spans="2:28" ht="7.5" customHeight="1" x14ac:dyDescent="0.35">
      <c r="B18" s="145"/>
      <c r="C18" s="77"/>
      <c r="D18" s="77"/>
      <c r="E18" s="153"/>
      <c r="F18" s="153"/>
      <c r="G18" s="153"/>
      <c r="H18" s="153"/>
      <c r="I18" s="153"/>
      <c r="J18" s="153"/>
      <c r="K18" s="153"/>
      <c r="L18" s="153"/>
      <c r="M18" s="77"/>
      <c r="N18" s="77"/>
      <c r="O18" s="77"/>
      <c r="P18" s="146"/>
      <c r="Q18" s="94"/>
      <c r="R18" s="94"/>
      <c r="S18" s="94"/>
      <c r="T18" s="94"/>
      <c r="U18" s="94"/>
      <c r="V18" s="94"/>
      <c r="W18" s="94"/>
      <c r="X18" s="94"/>
      <c r="Y18" s="94"/>
      <c r="Z18" s="94"/>
      <c r="AA18" s="94"/>
      <c r="AB18" s="94"/>
    </row>
    <row r="19" spans="2:28" ht="20.25" customHeight="1" x14ac:dyDescent="0.35">
      <c r="B19" s="145"/>
      <c r="C19" s="77"/>
      <c r="D19" s="77"/>
      <c r="E19" s="153"/>
      <c r="F19" s="153"/>
      <c r="G19" s="563" t="str">
        <f>Text!G6&amp;" "</f>
        <v xml:space="preserve">Enw: </v>
      </c>
      <c r="H19" s="655" t="str">
        <f>IF(UANumber=0,"",VLOOKUP(UANumber,Addresses,9,FALSE))</f>
        <v/>
      </c>
      <c r="I19" s="656"/>
      <c r="J19" s="656"/>
      <c r="K19" s="656"/>
      <c r="L19" s="656"/>
      <c r="M19" s="656"/>
      <c r="N19" s="657"/>
      <c r="O19" s="77"/>
      <c r="P19" s="146"/>
      <c r="Q19" s="94"/>
      <c r="R19" s="94"/>
      <c r="S19" s="94"/>
      <c r="T19" s="94"/>
      <c r="U19" s="94"/>
      <c r="V19" s="94"/>
      <c r="W19" s="94"/>
      <c r="X19" s="94"/>
      <c r="Y19" s="94"/>
      <c r="Z19" s="94"/>
      <c r="AA19" s="94"/>
      <c r="AB19" s="94"/>
    </row>
    <row r="20" spans="2:28" ht="20.25" customHeight="1" x14ac:dyDescent="0.35">
      <c r="B20" s="145"/>
      <c r="C20" s="77"/>
      <c r="D20" s="77"/>
      <c r="E20" s="153"/>
      <c r="F20" s="153"/>
      <c r="G20" s="166"/>
      <c r="H20" s="658"/>
      <c r="I20" s="659"/>
      <c r="J20" s="659"/>
      <c r="K20" s="659"/>
      <c r="L20" s="659"/>
      <c r="M20" s="659"/>
      <c r="N20" s="660"/>
      <c r="O20" s="77"/>
      <c r="P20" s="146"/>
      <c r="Q20" s="94"/>
      <c r="R20" s="94"/>
      <c r="S20" s="94"/>
      <c r="T20" s="94"/>
      <c r="U20" s="94"/>
      <c r="V20" s="94"/>
      <c r="W20" s="94"/>
      <c r="X20" s="94"/>
      <c r="Y20" s="94"/>
      <c r="Z20" s="94"/>
      <c r="AA20" s="94"/>
      <c r="AB20" s="94"/>
    </row>
    <row r="21" spans="2:28" ht="7.5" customHeight="1" x14ac:dyDescent="0.35">
      <c r="B21" s="145"/>
      <c r="C21" s="77"/>
      <c r="D21" s="77"/>
      <c r="E21" s="153"/>
      <c r="F21" s="153"/>
      <c r="G21" s="153"/>
      <c r="H21" s="154"/>
      <c r="I21" s="154"/>
      <c r="J21" s="154"/>
      <c r="K21" s="154"/>
      <c r="L21" s="154"/>
      <c r="M21" s="77"/>
      <c r="N21" s="77"/>
      <c r="O21" s="77"/>
      <c r="P21" s="146"/>
      <c r="Q21" s="94"/>
      <c r="R21" s="94"/>
      <c r="S21" s="94"/>
      <c r="T21" s="94"/>
      <c r="U21" s="94"/>
      <c r="V21" s="94"/>
      <c r="W21" s="94"/>
      <c r="X21" s="94"/>
      <c r="Y21" s="94"/>
      <c r="Z21" s="94"/>
      <c r="AA21" s="94"/>
      <c r="AB21" s="94"/>
    </row>
    <row r="22" spans="2:28" ht="20.25" customHeight="1" x14ac:dyDescent="0.35">
      <c r="B22" s="145"/>
      <c r="C22" s="77"/>
      <c r="D22" s="77"/>
      <c r="E22" s="153"/>
      <c r="F22" s="153"/>
      <c r="G22" s="563" t="str">
        <f>Text!G7&amp;" "</f>
        <v xml:space="preserve">E-bost (rhowch Amh os nad yw ar gael): </v>
      </c>
      <c r="H22" s="639" t="str">
        <f>IF(UANumber=0,"",VLOOKUP(UANumber,Addresses,10,FALSE))</f>
        <v/>
      </c>
      <c r="I22" s="640"/>
      <c r="J22" s="640"/>
      <c r="K22" s="640"/>
      <c r="L22" s="640"/>
      <c r="M22" s="640"/>
      <c r="N22" s="641"/>
      <c r="O22" s="77"/>
      <c r="P22" s="146"/>
      <c r="Q22" s="94"/>
      <c r="R22" s="94"/>
      <c r="S22" s="94"/>
      <c r="T22" s="94"/>
      <c r="U22" s="94"/>
      <c r="V22" s="94"/>
      <c r="W22" s="94"/>
      <c r="X22" s="94"/>
      <c r="Y22" s="94"/>
      <c r="Z22" s="94"/>
      <c r="AA22" s="94"/>
      <c r="AB22" s="94"/>
    </row>
    <row r="23" spans="2:28" ht="20.25" customHeight="1" x14ac:dyDescent="0.35">
      <c r="B23" s="145"/>
      <c r="C23" s="77"/>
      <c r="D23" s="77"/>
      <c r="E23" s="153"/>
      <c r="F23" s="153"/>
      <c r="G23" s="166"/>
      <c r="H23" s="642"/>
      <c r="I23" s="643"/>
      <c r="J23" s="643"/>
      <c r="K23" s="643"/>
      <c r="L23" s="643"/>
      <c r="M23" s="643"/>
      <c r="N23" s="644"/>
      <c r="O23" s="77"/>
      <c r="P23" s="146"/>
      <c r="Q23" s="94"/>
      <c r="R23" s="94"/>
      <c r="S23" s="94"/>
      <c r="T23" s="94"/>
      <c r="U23" s="94"/>
      <c r="V23" s="94"/>
      <c r="W23" s="94"/>
      <c r="X23" s="94"/>
      <c r="Y23" s="94"/>
      <c r="Z23" s="94"/>
      <c r="AA23" s="94"/>
      <c r="AB23" s="94"/>
    </row>
    <row r="24" spans="2:28" ht="7.5" customHeight="1" x14ac:dyDescent="0.35">
      <c r="B24" s="145"/>
      <c r="C24" s="77"/>
      <c r="D24" s="77"/>
      <c r="E24" s="153"/>
      <c r="F24" s="153"/>
      <c r="G24" s="153"/>
      <c r="H24" s="154"/>
      <c r="I24" s="154"/>
      <c r="J24" s="154"/>
      <c r="K24" s="154"/>
      <c r="L24" s="154"/>
      <c r="M24" s="77"/>
      <c r="N24" s="77"/>
      <c r="O24" s="77"/>
      <c r="P24" s="146"/>
      <c r="Q24" s="94"/>
      <c r="R24" s="94"/>
      <c r="S24" s="94"/>
      <c r="T24" s="94"/>
      <c r="U24" s="94"/>
      <c r="V24" s="94"/>
      <c r="W24" s="94"/>
      <c r="X24" s="94"/>
      <c r="Y24" s="94"/>
      <c r="Z24" s="94"/>
      <c r="AA24" s="94"/>
      <c r="AB24" s="94"/>
    </row>
    <row r="25" spans="2:28" ht="20.25" customHeight="1" x14ac:dyDescent="0.35">
      <c r="B25" s="145"/>
      <c r="C25" s="77"/>
      <c r="D25" s="77"/>
      <c r="E25" s="153"/>
      <c r="F25" s="153"/>
      <c r="G25" s="563" t="str">
        <f>Text!G8&amp;" "</f>
        <v xml:space="preserve">Ffôn: </v>
      </c>
      <c r="H25" s="661" t="str">
        <f>IF(UANumber=0,"",VLOOKUP(UANumber,Addresses,11,FALSE)&amp;" "&amp;VLOOKUP(UANumber,Addresses,12,FALSE))</f>
        <v/>
      </c>
      <c r="I25" s="662"/>
      <c r="J25" s="662"/>
      <c r="K25" s="662"/>
      <c r="L25" s="662"/>
      <c r="M25" s="662"/>
      <c r="N25" s="663"/>
      <c r="O25" s="77"/>
      <c r="P25" s="146"/>
    </row>
    <row r="26" spans="2:28" ht="20.25" customHeight="1" x14ac:dyDescent="0.35">
      <c r="B26" s="145"/>
      <c r="C26" s="77"/>
      <c r="D26" s="77"/>
      <c r="E26" s="153"/>
      <c r="F26" s="153"/>
      <c r="G26" s="166"/>
      <c r="H26" s="664"/>
      <c r="I26" s="665"/>
      <c r="J26" s="665"/>
      <c r="K26" s="665"/>
      <c r="L26" s="665"/>
      <c r="M26" s="665"/>
      <c r="N26" s="666"/>
      <c r="O26" s="77"/>
      <c r="P26" s="146"/>
    </row>
    <row r="27" spans="2:28" ht="15" customHeight="1" x14ac:dyDescent="0.35">
      <c r="B27" s="145"/>
      <c r="C27" s="77"/>
      <c r="D27" s="77"/>
      <c r="E27" s="77"/>
      <c r="F27" s="77"/>
      <c r="G27" s="77"/>
      <c r="H27" s="77"/>
      <c r="I27" s="77"/>
      <c r="J27" s="77"/>
      <c r="K27" s="77"/>
      <c r="L27" s="77"/>
      <c r="M27" s="77"/>
      <c r="N27" s="77"/>
      <c r="O27" s="77"/>
      <c r="P27" s="146"/>
    </row>
    <row r="28" spans="2:28" ht="7.5" customHeight="1" x14ac:dyDescent="0.35">
      <c r="B28" s="490"/>
      <c r="C28" s="647"/>
      <c r="D28" s="648"/>
      <c r="E28" s="648"/>
      <c r="F28" s="648"/>
      <c r="G28" s="648"/>
      <c r="H28" s="648"/>
      <c r="I28" s="648"/>
      <c r="J28" s="648"/>
      <c r="K28" s="648"/>
      <c r="L28" s="648"/>
      <c r="M28" s="648"/>
      <c r="N28" s="648"/>
      <c r="O28" s="648"/>
      <c r="P28" s="491"/>
    </row>
    <row r="29" spans="2:28" ht="32.25" customHeight="1" x14ac:dyDescent="0.35">
      <c r="B29" s="490"/>
      <c r="C29" s="649" t="str">
        <f>Text!G24</f>
        <v>Rhaid cyflwyno'r wybodaeth ar y ffurflen hon i Lywodraeth Cymru yn unol ag adran 14 o Ddeddf Llywodraeth Leol 2003.</v>
      </c>
      <c r="D29" s="649"/>
      <c r="E29" s="649"/>
      <c r="F29" s="649"/>
      <c r="G29" s="649"/>
      <c r="H29" s="649"/>
      <c r="I29" s="649"/>
      <c r="J29" s="649"/>
      <c r="K29" s="649"/>
      <c r="L29" s="649"/>
      <c r="M29" s="649"/>
      <c r="N29" s="649"/>
      <c r="O29" s="649"/>
      <c r="P29" s="491"/>
    </row>
    <row r="30" spans="2:28" ht="7.5" customHeight="1" x14ac:dyDescent="0.35">
      <c r="B30" s="490"/>
      <c r="C30" s="492"/>
      <c r="D30" s="492"/>
      <c r="E30" s="492"/>
      <c r="F30" s="492"/>
      <c r="G30" s="492"/>
      <c r="H30" s="492"/>
      <c r="I30" s="492"/>
      <c r="J30" s="492"/>
      <c r="K30" s="492"/>
      <c r="L30" s="492"/>
      <c r="M30" s="492"/>
      <c r="N30" s="492"/>
      <c r="O30" s="492"/>
      <c r="P30" s="491"/>
    </row>
    <row r="31" spans="2:28" ht="25" customHeight="1" x14ac:dyDescent="0.35">
      <c r="B31" s="490"/>
      <c r="C31" s="650" t="str">
        <f>Text!G10&amp;" "&amp;Details!M3</f>
        <v>Dylech lenwi'r ffurflen hon a'i dychwelyd erbyn 29 Mawrth 2024</v>
      </c>
      <c r="D31" s="651"/>
      <c r="E31" s="651"/>
      <c r="F31" s="651"/>
      <c r="G31" s="651"/>
      <c r="H31" s="651"/>
      <c r="I31" s="651"/>
      <c r="J31" s="651"/>
      <c r="K31" s="651"/>
      <c r="L31" s="651"/>
      <c r="M31" s="651"/>
      <c r="N31" s="651"/>
      <c r="O31" s="652"/>
      <c r="P31" s="491"/>
      <c r="Q31" s="136"/>
      <c r="R31" s="136"/>
      <c r="S31" s="136"/>
      <c r="T31" s="136"/>
      <c r="U31" s="136"/>
      <c r="V31" s="136"/>
      <c r="W31" s="136"/>
      <c r="X31" s="136"/>
      <c r="Y31" s="136"/>
      <c r="Z31" s="136"/>
      <c r="AA31" s="136"/>
      <c r="AB31" s="136"/>
    </row>
    <row r="32" spans="2:28" ht="7.5" customHeight="1" x14ac:dyDescent="0.35">
      <c r="B32" s="490"/>
      <c r="C32" s="493"/>
      <c r="D32" s="494"/>
      <c r="E32" s="494"/>
      <c r="F32" s="494"/>
      <c r="G32" s="494"/>
      <c r="H32" s="494"/>
      <c r="I32" s="494"/>
      <c r="J32" s="494"/>
      <c r="K32" s="494"/>
      <c r="L32" s="494"/>
      <c r="M32" s="494"/>
      <c r="N32" s="494"/>
      <c r="O32" s="494"/>
      <c r="P32" s="491"/>
      <c r="Q32" s="136"/>
      <c r="R32" s="136"/>
      <c r="S32" s="136"/>
      <c r="T32" s="136"/>
      <c r="U32" s="136"/>
      <c r="V32" s="136"/>
      <c r="W32" s="136"/>
      <c r="X32" s="136"/>
      <c r="Y32" s="136"/>
      <c r="Z32" s="136"/>
      <c r="AA32" s="136"/>
      <c r="AB32" s="136"/>
    </row>
    <row r="33" spans="2:28" ht="7.5" customHeight="1" x14ac:dyDescent="0.35">
      <c r="B33" s="145"/>
      <c r="C33" s="77"/>
      <c r="D33" s="77"/>
      <c r="E33" s="77"/>
      <c r="F33" s="77"/>
      <c r="G33" s="77"/>
      <c r="H33" s="77"/>
      <c r="I33" s="77"/>
      <c r="J33" s="77"/>
      <c r="K33" s="77"/>
      <c r="L33" s="77"/>
      <c r="M33" s="77"/>
      <c r="N33" s="77"/>
      <c r="O33" s="77"/>
      <c r="P33" s="146"/>
      <c r="Q33" s="136"/>
      <c r="R33" s="136"/>
      <c r="S33" s="136"/>
      <c r="T33" s="136"/>
      <c r="U33" s="136"/>
      <c r="V33" s="136"/>
      <c r="W33" s="136"/>
      <c r="X33" s="136"/>
      <c r="Y33" s="136"/>
      <c r="Z33" s="136"/>
      <c r="AA33" s="136"/>
      <c r="AB33" s="136"/>
    </row>
    <row r="34" spans="2:28" s="156" customFormat="1" ht="30" customHeight="1" x14ac:dyDescent="0.35">
      <c r="B34" s="157"/>
      <c r="C34" s="147"/>
      <c r="D34" s="653" t="str">
        <f>Text!G12</f>
        <v>Mae'n un o ofynion archwiliadau Llywodraeth Cymru fod pob cell yn cael ei llenwi. Gwnewch yn siŵr fod sero ym mhob cell wag. Cymerir yn ganiataol mai sero yw gwerth pob cell sydd heb ei llenwi.</v>
      </c>
      <c r="E34" s="654"/>
      <c r="F34" s="654"/>
      <c r="G34" s="654"/>
      <c r="H34" s="654"/>
      <c r="I34" s="654"/>
      <c r="J34" s="654"/>
      <c r="K34" s="654"/>
      <c r="L34" s="654"/>
      <c r="M34" s="654"/>
      <c r="N34" s="654"/>
      <c r="O34" s="284"/>
      <c r="P34" s="158"/>
      <c r="Q34" s="137"/>
      <c r="R34" s="137"/>
      <c r="S34" s="137"/>
      <c r="T34" s="137"/>
      <c r="U34" s="137"/>
      <c r="V34" s="137"/>
      <c r="W34" s="137"/>
      <c r="X34" s="137"/>
      <c r="Y34" s="137"/>
      <c r="Z34" s="137"/>
      <c r="AA34" s="137"/>
      <c r="AB34" s="137"/>
    </row>
    <row r="35" spans="2:28" ht="30" customHeight="1" x14ac:dyDescent="0.35">
      <c r="B35" s="145"/>
      <c r="C35" s="77"/>
      <c r="D35" s="645" t="str">
        <f>Text!G11</f>
        <v>Dylech gyfeirio unrhyw ymholiadau ynghylch sut i gwblhau'r ffurflen, yn y lle cyntaf, drwy ffon neu e-bost, gan ddilyn y cyfarwyddyd isod:</v>
      </c>
      <c r="E35" s="646"/>
      <c r="F35" s="646"/>
      <c r="G35" s="646"/>
      <c r="H35" s="646"/>
      <c r="I35" s="646"/>
      <c r="J35" s="646"/>
      <c r="K35" s="646"/>
      <c r="L35" s="646"/>
      <c r="M35" s="646"/>
      <c r="N35" s="646"/>
      <c r="O35" s="155"/>
      <c r="P35" s="146"/>
      <c r="Q35" s="136"/>
      <c r="R35" s="136"/>
      <c r="S35" s="136"/>
      <c r="T35" s="136"/>
      <c r="U35" s="136"/>
      <c r="V35" s="136"/>
      <c r="W35" s="136"/>
      <c r="X35" s="136"/>
      <c r="Y35" s="136"/>
      <c r="Z35" s="136"/>
      <c r="AA35" s="136"/>
      <c r="AB35" s="136"/>
    </row>
    <row r="36" spans="2:28" ht="15" customHeight="1" x14ac:dyDescent="0.35">
      <c r="B36" s="145"/>
      <c r="C36" s="77"/>
      <c r="D36" s="163"/>
      <c r="E36" s="163"/>
      <c r="F36" s="163"/>
      <c r="G36" s="163"/>
      <c r="H36" s="163"/>
      <c r="I36" s="163"/>
      <c r="J36" s="163"/>
      <c r="K36" s="163"/>
      <c r="L36" s="163"/>
      <c r="M36" s="163"/>
      <c r="N36" s="163"/>
      <c r="O36" s="155"/>
      <c r="P36" s="146"/>
      <c r="Q36" s="136"/>
      <c r="R36" s="136"/>
      <c r="S36" s="136"/>
      <c r="T36" s="136"/>
      <c r="U36" s="136"/>
      <c r="V36" s="136"/>
      <c r="W36" s="136"/>
      <c r="X36" s="136"/>
      <c r="Y36" s="136"/>
      <c r="Z36" s="136"/>
      <c r="AA36" s="136"/>
      <c r="AB36" s="136"/>
    </row>
    <row r="37" spans="2:28" ht="15" customHeight="1" x14ac:dyDescent="0.35">
      <c r="B37" s="145"/>
      <c r="C37" s="77"/>
      <c r="D37" s="165" t="str">
        <f>Text!G13</f>
        <v>Uned Ystadegau Ariannol Llywodraeth Leol,</v>
      </c>
      <c r="E37" s="167"/>
      <c r="F37" s="164"/>
      <c r="G37" s="164"/>
      <c r="H37" s="163"/>
      <c r="I37" s="163"/>
      <c r="J37" s="163"/>
      <c r="K37" s="162"/>
      <c r="L37" s="162"/>
      <c r="M37" s="162"/>
      <c r="N37" s="162"/>
      <c r="O37" s="77"/>
      <c r="P37" s="146"/>
      <c r="Q37" s="136"/>
      <c r="R37" s="136"/>
      <c r="S37" s="136"/>
      <c r="T37" s="136"/>
      <c r="U37" s="136"/>
      <c r="V37" s="136"/>
      <c r="W37" s="136"/>
      <c r="X37" s="136"/>
      <c r="Y37" s="136"/>
      <c r="Z37" s="136"/>
      <c r="AA37" s="136"/>
      <c r="AB37" s="136"/>
    </row>
    <row r="38" spans="2:28" ht="15" customHeight="1" x14ac:dyDescent="0.35">
      <c r="B38" s="145"/>
      <c r="C38" s="77"/>
      <c r="D38" s="165" t="str">
        <f>Text!G14</f>
        <v>Llywodraeth Cymru,</v>
      </c>
      <c r="E38" s="167"/>
      <c r="F38" s="164"/>
      <c r="G38" s="164"/>
      <c r="H38" s="163"/>
      <c r="I38" s="163"/>
      <c r="J38" s="163"/>
      <c r="K38" s="162"/>
      <c r="L38" s="162"/>
      <c r="M38" s="162"/>
      <c r="N38" s="162"/>
      <c r="O38" s="77"/>
      <c r="P38" s="146"/>
      <c r="Q38" s="136"/>
      <c r="R38" s="136"/>
      <c r="S38" s="136"/>
      <c r="T38" s="136"/>
      <c r="U38" s="136"/>
      <c r="V38" s="136"/>
      <c r="W38" s="136"/>
      <c r="X38" s="136"/>
      <c r="Y38" s="136"/>
      <c r="Z38" s="136"/>
      <c r="AA38" s="136"/>
      <c r="AB38" s="136"/>
    </row>
    <row r="39" spans="2:28" ht="15" customHeight="1" x14ac:dyDescent="0.35">
      <c r="B39" s="145"/>
      <c r="C39" s="77"/>
      <c r="D39" s="165" t="str">
        <f>Text!G15</f>
        <v>CP2</v>
      </c>
      <c r="E39" s="167"/>
      <c r="F39" s="164"/>
      <c r="G39" s="164"/>
      <c r="H39" s="163"/>
      <c r="I39" s="163"/>
      <c r="J39" s="163"/>
      <c r="K39" s="162"/>
      <c r="L39" s="162"/>
      <c r="M39" s="162"/>
      <c r="N39" s="162"/>
      <c r="O39" s="77"/>
      <c r="P39" s="146"/>
      <c r="Q39" s="136"/>
      <c r="R39" s="136"/>
      <c r="S39" s="136"/>
      <c r="T39" s="136"/>
      <c r="U39" s="136"/>
      <c r="V39" s="136"/>
      <c r="W39" s="136"/>
      <c r="X39" s="136"/>
      <c r="Y39" s="136"/>
      <c r="Z39" s="136"/>
      <c r="AA39" s="136"/>
      <c r="AB39" s="136"/>
    </row>
    <row r="40" spans="2:28" ht="15" customHeight="1" x14ac:dyDescent="0.35">
      <c r="B40" s="145"/>
      <c r="C40" s="77"/>
      <c r="D40" s="165" t="str">
        <f>Text!G16</f>
        <v>Parc Cathays,</v>
      </c>
      <c r="E40" s="167"/>
      <c r="F40" s="164"/>
      <c r="G40" s="164"/>
      <c r="H40" s="163"/>
      <c r="I40" s="163"/>
      <c r="J40" s="163"/>
      <c r="K40" s="163"/>
      <c r="L40" s="162"/>
      <c r="M40" s="162"/>
      <c r="N40" s="162"/>
      <c r="O40" s="77"/>
      <c r="P40" s="146"/>
      <c r="Q40" s="136"/>
      <c r="R40" s="136"/>
      <c r="S40" s="136"/>
      <c r="T40" s="136"/>
      <c r="U40" s="136"/>
      <c r="V40" s="136"/>
      <c r="W40" s="136"/>
      <c r="X40" s="136"/>
      <c r="Y40" s="136"/>
      <c r="Z40" s="136"/>
      <c r="AA40" s="136"/>
      <c r="AB40" s="136"/>
    </row>
    <row r="41" spans="2:28" ht="15" customHeight="1" x14ac:dyDescent="0.35">
      <c r="B41" s="145"/>
      <c r="C41" s="77"/>
      <c r="D41" s="165" t="str">
        <f>Text!G17</f>
        <v>CAERDYDD</v>
      </c>
      <c r="E41" s="167"/>
      <c r="F41" s="164"/>
      <c r="G41" s="164"/>
      <c r="H41" s="163"/>
      <c r="I41" s="163"/>
      <c r="J41" s="163"/>
      <c r="K41" s="162"/>
      <c r="L41" s="162"/>
      <c r="M41" s="162"/>
      <c r="N41" s="162"/>
      <c r="O41" s="77"/>
      <c r="P41" s="146"/>
      <c r="Q41" s="136"/>
      <c r="R41" s="136"/>
      <c r="S41" s="136"/>
      <c r="T41" s="136"/>
      <c r="U41" s="136"/>
      <c r="V41" s="136"/>
      <c r="W41" s="136"/>
      <c r="X41" s="136"/>
      <c r="Y41" s="136"/>
      <c r="Z41" s="136"/>
      <c r="AA41" s="136"/>
      <c r="AB41" s="136"/>
    </row>
    <row r="42" spans="2:28" ht="15" customHeight="1" x14ac:dyDescent="0.35">
      <c r="B42" s="145"/>
      <c r="C42" s="77"/>
      <c r="D42" s="165" t="str">
        <f>Text!G18</f>
        <v>CF10 3NQ</v>
      </c>
      <c r="E42" s="167"/>
      <c r="F42" s="164"/>
      <c r="G42" s="164"/>
      <c r="H42" s="163"/>
      <c r="I42" s="163"/>
      <c r="J42" s="163"/>
      <c r="K42" s="162"/>
      <c r="L42" s="162"/>
      <c r="M42" s="162"/>
      <c r="N42" s="162"/>
      <c r="O42" s="77"/>
      <c r="P42" s="146"/>
      <c r="Q42" s="136"/>
      <c r="R42" s="136"/>
      <c r="S42" s="136"/>
      <c r="T42" s="136"/>
      <c r="U42" s="136"/>
      <c r="V42" s="136"/>
      <c r="W42" s="136"/>
      <c r="X42" s="136"/>
      <c r="Y42" s="136"/>
      <c r="Z42" s="136"/>
      <c r="AA42" s="136"/>
      <c r="AB42" s="136"/>
    </row>
    <row r="43" spans="2:28" ht="15" customHeight="1" x14ac:dyDescent="0.35">
      <c r="B43" s="145"/>
      <c r="C43" s="77"/>
      <c r="D43" s="165" t="str">
        <f>Text!G19</f>
        <v>E-bost:</v>
      </c>
      <c r="E43" s="167"/>
      <c r="F43" s="164"/>
      <c r="G43" s="168" t="str">
        <f>Text!G20</f>
        <v>YCLLL.trosglwyddo@llyw.cymru</v>
      </c>
      <c r="H43" s="163"/>
      <c r="I43" s="163"/>
      <c r="J43" s="163"/>
      <c r="K43" s="162"/>
      <c r="L43" s="162"/>
      <c r="M43" s="162"/>
      <c r="N43" s="162"/>
      <c r="O43" s="77"/>
      <c r="P43" s="146"/>
      <c r="Q43" s="136"/>
      <c r="R43" s="136"/>
      <c r="S43" s="136"/>
      <c r="T43" s="136"/>
      <c r="U43" s="136"/>
      <c r="V43" s="136"/>
      <c r="W43" s="136"/>
      <c r="X43" s="136"/>
      <c r="Y43" s="136"/>
      <c r="Z43" s="136"/>
      <c r="AA43" s="136"/>
      <c r="AB43" s="136"/>
    </row>
    <row r="44" spans="2:28" ht="15" customHeight="1" x14ac:dyDescent="0.35">
      <c r="B44" s="145"/>
      <c r="C44" s="77"/>
      <c r="D44" s="165" t="str">
        <f>Text!G21</f>
        <v>Ffôn:</v>
      </c>
      <c r="E44" s="167"/>
      <c r="F44" s="164"/>
      <c r="G44" s="168" t="s">
        <v>3290</v>
      </c>
      <c r="H44" s="163"/>
      <c r="I44" s="163"/>
      <c r="J44" s="163"/>
      <c r="K44" s="163"/>
      <c r="L44" s="163"/>
      <c r="M44" s="163"/>
      <c r="N44" s="163"/>
      <c r="O44" s="155"/>
      <c r="P44" s="146"/>
      <c r="Q44" s="136"/>
      <c r="R44" s="136"/>
      <c r="S44" s="136"/>
      <c r="T44" s="136"/>
      <c r="U44" s="136"/>
      <c r="V44" s="136"/>
      <c r="W44" s="136"/>
      <c r="X44" s="136"/>
      <c r="Y44" s="136"/>
      <c r="Z44" s="136"/>
      <c r="AA44" s="136"/>
      <c r="AB44" s="136"/>
    </row>
    <row r="45" spans="2:28" ht="15" customHeight="1" x14ac:dyDescent="0.35">
      <c r="B45" s="159"/>
      <c r="C45" s="160"/>
      <c r="D45" s="160"/>
      <c r="E45" s="160"/>
      <c r="F45" s="160"/>
      <c r="G45" s="160"/>
      <c r="H45" s="160"/>
      <c r="I45" s="160"/>
      <c r="J45" s="160"/>
      <c r="K45" s="160"/>
      <c r="L45" s="160"/>
      <c r="M45" s="160"/>
      <c r="N45" s="160"/>
      <c r="O45" s="160"/>
      <c r="P45" s="161"/>
      <c r="Q45" s="136"/>
      <c r="R45" s="136"/>
      <c r="S45" s="136"/>
      <c r="T45" s="136"/>
      <c r="U45" s="136"/>
      <c r="V45" s="136"/>
      <c r="W45" s="136"/>
      <c r="X45" s="136"/>
      <c r="Y45" s="136"/>
      <c r="Z45" s="136"/>
      <c r="AA45" s="136"/>
      <c r="AB45" s="136"/>
    </row>
  </sheetData>
  <sheetProtection sheet="1" objects="1" scenarios="1"/>
  <mergeCells count="9">
    <mergeCell ref="O2:P2"/>
    <mergeCell ref="H22:N23"/>
    <mergeCell ref="D35:N35"/>
    <mergeCell ref="C28:O28"/>
    <mergeCell ref="C29:O29"/>
    <mergeCell ref="C31:O31"/>
    <mergeCell ref="D34:N34"/>
    <mergeCell ref="H19:N20"/>
    <mergeCell ref="H25:N26"/>
  </mergeCells>
  <pageMargins left="0.25" right="0.25" top="0.75" bottom="0.75" header="0.3" footer="0.3"/>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4</xdr:col>
                    <xdr:colOff>0</xdr:colOff>
                    <xdr:row>7</xdr:row>
                    <xdr:rowOff>95250</xdr:rowOff>
                  </from>
                  <to>
                    <xdr:col>9</xdr:col>
                    <xdr:colOff>50800</xdr:colOff>
                    <xdr:row>9</xdr:row>
                    <xdr:rowOff>76200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4</xdr:col>
                    <xdr:colOff>0</xdr:colOff>
                    <xdr:row>3</xdr:row>
                    <xdr:rowOff>114300</xdr:rowOff>
                  </from>
                  <to>
                    <xdr:col>6</xdr:col>
                    <xdr:colOff>1181100</xdr:colOff>
                    <xdr:row>5</xdr:row>
                    <xdr:rowOff>31750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9" tint="0.59999389629810485"/>
  </sheetPr>
  <dimension ref="A1:F1661"/>
  <sheetViews>
    <sheetView topLeftCell="A63" workbookViewId="0">
      <selection activeCell="B73" sqref="B73"/>
    </sheetView>
  </sheetViews>
  <sheetFormatPr defaultColWidth="8.84375" defaultRowHeight="12.5" x14ac:dyDescent="0.25"/>
  <cols>
    <col min="1" max="2" width="8.84375" style="49"/>
    <col min="3" max="3" width="80.23046875" style="49" bestFit="1" customWidth="1"/>
    <col min="4" max="4" width="28.07421875" style="49" customWidth="1"/>
    <col min="5" max="5" width="92.07421875" style="49" customWidth="1"/>
    <col min="6" max="6" width="17.84375" style="49" customWidth="1"/>
    <col min="7" max="29" width="8.84375" style="49" customWidth="1"/>
    <col min="30" max="16384" width="8.84375" style="49"/>
  </cols>
  <sheetData>
    <row r="1" spans="2:6" ht="13" x14ac:dyDescent="0.3">
      <c r="C1" s="50" t="s">
        <v>591</v>
      </c>
      <c r="D1" s="50"/>
    </row>
    <row r="2" spans="2:6" ht="13" x14ac:dyDescent="0.25">
      <c r="B2" s="51" t="s">
        <v>592</v>
      </c>
      <c r="C2" s="51" t="s">
        <v>593</v>
      </c>
      <c r="D2" s="51" t="s">
        <v>299</v>
      </c>
      <c r="E2" s="51" t="s">
        <v>594</v>
      </c>
      <c r="F2" s="51" t="s">
        <v>301</v>
      </c>
    </row>
    <row r="3" spans="2:6" x14ac:dyDescent="0.25">
      <c r="B3" s="52" t="str">
        <f>IF(COUNTIF(Text!$C$4:$C$110,C3)&gt;0,VLOOKUP(C3,Text!$C$4:$H$110,6,FALSE),"")</f>
        <v/>
      </c>
      <c r="C3" s="53" t="s">
        <v>308</v>
      </c>
      <c r="D3" s="61"/>
      <c r="E3" s="52"/>
      <c r="F3" s="52"/>
    </row>
    <row r="4" spans="2:6" x14ac:dyDescent="0.25">
      <c r="B4" s="52" t="str">
        <f>IF(COUNTIF(Text!$C$4:$C$110,C4)&gt;0,VLOOKUP(C4,Text!$C$4:$H$110,6,FALSE),"")</f>
        <v/>
      </c>
      <c r="C4" s="53" t="s">
        <v>597</v>
      </c>
      <c r="D4" s="61"/>
      <c r="E4" s="52"/>
      <c r="F4" s="52"/>
    </row>
    <row r="5" spans="2:6" x14ac:dyDescent="0.25">
      <c r="B5" s="52"/>
      <c r="C5" s="53" t="s">
        <v>312</v>
      </c>
      <c r="D5" s="61"/>
      <c r="E5" s="52"/>
      <c r="F5" s="52"/>
    </row>
    <row r="6" spans="2:6" x14ac:dyDescent="0.25">
      <c r="B6" s="52" t="str">
        <f>IF(COUNTIF(Text!$C$4:$C$110,C6)&gt;0,VLOOKUP(C6,Text!$C$4:$H$110,6,FALSE),"")</f>
        <v/>
      </c>
      <c r="C6" s="53" t="s">
        <v>326</v>
      </c>
      <c r="D6" s="54"/>
      <c r="E6" s="55" t="s">
        <v>600</v>
      </c>
      <c r="F6" s="52" t="s">
        <v>3207</v>
      </c>
    </row>
    <row r="7" spans="2:6" x14ac:dyDescent="0.25">
      <c r="B7" s="52" t="str">
        <f>IF(COUNTIF(Text!$C$4:$C$110,C7)&gt;0,VLOOKUP(C7,Text!$C$4:$H$110,6,FALSE),"")</f>
        <v/>
      </c>
      <c r="C7" s="53" t="s">
        <v>325</v>
      </c>
      <c r="D7" s="61"/>
      <c r="E7" s="55" t="s">
        <v>602</v>
      </c>
      <c r="F7" s="52" t="s">
        <v>3207</v>
      </c>
    </row>
    <row r="8" spans="2:6" x14ac:dyDescent="0.25">
      <c r="B8" s="52" t="str">
        <f>IF(COUNTIF(Text!$C$4:$C$110,C8)&gt;0,VLOOKUP(C8,Text!$C$4:$H$110,6,FALSE),"")</f>
        <v/>
      </c>
      <c r="C8" s="53" t="s">
        <v>323</v>
      </c>
      <c r="D8" s="61"/>
      <c r="E8" s="55" t="s">
        <v>604</v>
      </c>
      <c r="F8" s="52" t="s">
        <v>3207</v>
      </c>
    </row>
    <row r="9" spans="2:6" x14ac:dyDescent="0.25">
      <c r="B9" s="52" t="str">
        <f>IF(COUNTIF(Text!$C$4:$C$110,C9)&gt;0,VLOOKUP(C9,Text!$C$4:$H$110,6,FALSE),"")</f>
        <v/>
      </c>
      <c r="C9" s="53" t="s">
        <v>322</v>
      </c>
      <c r="D9" s="61"/>
      <c r="E9" s="55" t="s">
        <v>607</v>
      </c>
      <c r="F9" s="52" t="s">
        <v>3207</v>
      </c>
    </row>
    <row r="10" spans="2:6" x14ac:dyDescent="0.25">
      <c r="B10" s="52" t="str">
        <f>IF(COUNTIF(Text!$C$4:$C$110,C10)&gt;0,VLOOKUP(C10,Text!$C$4:$H$110,6,FALSE),"")</f>
        <v/>
      </c>
      <c r="C10" s="53" t="s">
        <v>324</v>
      </c>
      <c r="D10" s="61"/>
      <c r="E10" s="55" t="s">
        <v>609</v>
      </c>
      <c r="F10" s="52" t="s">
        <v>3207</v>
      </c>
    </row>
    <row r="11" spans="2:6" x14ac:dyDescent="0.25">
      <c r="B11" s="52" t="str">
        <f>IF(COUNTIF(Text!$C$4:$C$110,C11)&gt;0,VLOOKUP(C11,Text!$C$4:$H$110,6,FALSE),"")</f>
        <v/>
      </c>
      <c r="C11" s="53" t="s">
        <v>354</v>
      </c>
      <c r="D11" s="54"/>
      <c r="E11" s="56" t="s">
        <v>611</v>
      </c>
      <c r="F11" s="52" t="s">
        <v>3207</v>
      </c>
    </row>
    <row r="12" spans="2:6" x14ac:dyDescent="0.25">
      <c r="B12" s="52" t="str">
        <f>IF(COUNTIF(Text!$C$4:$C$110,C12)&gt;0,VLOOKUP(C12,Text!$C$4:$H$110,6,FALSE),"")</f>
        <v/>
      </c>
      <c r="C12" s="53" t="s">
        <v>511</v>
      </c>
      <c r="D12" s="52"/>
      <c r="E12" s="57" t="s">
        <v>614</v>
      </c>
      <c r="F12" s="52" t="s">
        <v>3207</v>
      </c>
    </row>
    <row r="13" spans="2:6" x14ac:dyDescent="0.25">
      <c r="B13" s="52" t="str">
        <f>IF(COUNTIF(Text!$C$4:$C$110,C13)&gt;0,VLOOKUP(C13,Text!$C$4:$H$110,6,FALSE),"")</f>
        <v/>
      </c>
      <c r="C13" s="53" t="s">
        <v>568</v>
      </c>
      <c r="D13" s="52"/>
      <c r="E13" s="57" t="s">
        <v>616</v>
      </c>
      <c r="F13" s="52" t="s">
        <v>3207</v>
      </c>
    </row>
    <row r="14" spans="2:6" x14ac:dyDescent="0.25">
      <c r="B14" s="52" t="str">
        <f>IF(COUNTIF(Text!$C$4:$C$110,C14)&gt;0,VLOOKUP(C14,Text!$C$4:$H$110,6,FALSE),"")</f>
        <v/>
      </c>
      <c r="C14" s="53" t="s">
        <v>619</v>
      </c>
      <c r="D14" s="61"/>
      <c r="E14" s="56" t="s">
        <v>620</v>
      </c>
      <c r="F14" s="52" t="s">
        <v>3207</v>
      </c>
    </row>
    <row r="15" spans="2:6" x14ac:dyDescent="0.25">
      <c r="B15" s="52" t="str">
        <f>IF(COUNTIF(Text!$C$4:$C$110,C15)&gt;0,VLOOKUP(C15,Text!$C$4:$H$110,6,FALSE),"")</f>
        <v/>
      </c>
      <c r="C15" s="53" t="s">
        <v>622</v>
      </c>
      <c r="D15" s="61"/>
      <c r="E15" s="56" t="s">
        <v>623</v>
      </c>
      <c r="F15" s="52" t="s">
        <v>3207</v>
      </c>
    </row>
    <row r="16" spans="2:6" x14ac:dyDescent="0.25">
      <c r="B16" s="52" t="str">
        <f>IF(COUNTIF(Text!$C$4:$C$110,C16)&gt;0,VLOOKUP(C16,Text!$C$4:$H$110,6,FALSE),"")</f>
        <v/>
      </c>
      <c r="C16" s="53" t="s">
        <v>510</v>
      </c>
      <c r="D16" s="61"/>
      <c r="E16" s="56" t="s">
        <v>625</v>
      </c>
      <c r="F16" s="52" t="s">
        <v>3207</v>
      </c>
    </row>
    <row r="17" spans="2:6" x14ac:dyDescent="0.25">
      <c r="B17" s="52" t="str">
        <f>IF(COUNTIF(Text!$C$4:$C$110,C17)&gt;0,VLOOKUP(C17,Text!$C$4:$H$110,6,FALSE),"")</f>
        <v/>
      </c>
      <c r="C17" s="53" t="s">
        <v>354</v>
      </c>
      <c r="D17" s="569" t="s">
        <v>627</v>
      </c>
      <c r="E17" s="57" t="s">
        <v>627</v>
      </c>
      <c r="F17" s="52"/>
    </row>
    <row r="18" spans="2:6" ht="25" x14ac:dyDescent="0.25">
      <c r="B18" s="52" t="str">
        <f>IF(COUNTIF(Text!$C$4:$C$110,C18)&gt;0,VLOOKUP(C18,Text!$C$4:$H$110,6,FALSE),"")</f>
        <v/>
      </c>
      <c r="C18" s="53" t="s">
        <v>317</v>
      </c>
      <c r="D18" s="61"/>
      <c r="E18" s="57"/>
      <c r="F18" s="52"/>
    </row>
    <row r="19" spans="2:6" x14ac:dyDescent="0.25">
      <c r="B19" s="52" t="str">
        <f>IF(COUNTIF(Text!$C$4:$C$110,C19)&gt;0,VLOOKUP(C19,Text!$C$4:$H$110,6,FALSE),"")</f>
        <v/>
      </c>
      <c r="C19" s="53" t="s">
        <v>320</v>
      </c>
      <c r="D19" s="61"/>
      <c r="E19" s="57"/>
      <c r="F19" s="52"/>
    </row>
    <row r="20" spans="2:6" x14ac:dyDescent="0.25">
      <c r="B20" s="52" t="str">
        <f>IF(COUNTIF(Text!$C$4:$C$110,C20)&gt;0,VLOOKUP(C20,Text!$C$4:$H$110,6,FALSE),"")</f>
        <v/>
      </c>
      <c r="C20" s="53" t="s">
        <v>321</v>
      </c>
      <c r="D20" s="61"/>
      <c r="E20" s="57" t="s">
        <v>631</v>
      </c>
      <c r="F20" s="52"/>
    </row>
    <row r="21" spans="2:6" x14ac:dyDescent="0.25">
      <c r="B21" s="52" t="str">
        <f>IF(COUNTIF(Text!$C$4:$C$110,C21)&gt;0,VLOOKUP(C21,Text!$C$4:$H$110,6,FALSE),"")</f>
        <v/>
      </c>
      <c r="C21" s="53" t="s">
        <v>327</v>
      </c>
      <c r="D21" s="61"/>
      <c r="E21" s="57"/>
      <c r="F21" s="52"/>
    </row>
    <row r="22" spans="2:6" x14ac:dyDescent="0.25">
      <c r="B22" s="52" t="str">
        <f>IF(COUNTIF(Text!$C$4:$C$110,C22)&gt;0,VLOOKUP(C22,Text!$C$4:$H$110,6,FALSE),"")</f>
        <v/>
      </c>
      <c r="C22" s="53" t="s">
        <v>328</v>
      </c>
      <c r="D22" s="61"/>
      <c r="E22" s="57" t="s">
        <v>634</v>
      </c>
      <c r="F22" s="52"/>
    </row>
    <row r="23" spans="2:6" x14ac:dyDescent="0.25">
      <c r="B23" s="52" t="str">
        <f>IF(COUNTIF(Text!$C$4:$C$110,C23)&gt;0,VLOOKUP(C23,Text!$C$4:$H$110,6,FALSE),"")</f>
        <v/>
      </c>
      <c r="C23" s="53" t="s">
        <v>329</v>
      </c>
      <c r="D23" s="61"/>
      <c r="E23" s="57" t="s">
        <v>637</v>
      </c>
      <c r="F23" s="52"/>
    </row>
    <row r="24" spans="2:6" x14ac:dyDescent="0.25">
      <c r="B24" s="52" t="str">
        <f>IF(COUNTIF(Text!$C$4:$C$110,C24)&gt;0,VLOOKUP(C24,Text!$C$4:$H$110,6,FALSE),"")</f>
        <v/>
      </c>
      <c r="C24" s="53" t="s">
        <v>330</v>
      </c>
      <c r="D24" s="61"/>
      <c r="E24" s="57" t="s">
        <v>640</v>
      </c>
      <c r="F24" s="52"/>
    </row>
    <row r="25" spans="2:6" x14ac:dyDescent="0.25">
      <c r="B25" s="52" t="str">
        <f>IF(COUNTIF(Text!$C$4:$C$110,C25)&gt;0,VLOOKUP(C25,Text!$C$4:$H$110,6,FALSE),"")</f>
        <v/>
      </c>
      <c r="C25" s="53" t="s">
        <v>331</v>
      </c>
      <c r="D25" s="61"/>
      <c r="E25" s="57" t="s">
        <v>643</v>
      </c>
      <c r="F25" s="52"/>
    </row>
    <row r="26" spans="2:6" x14ac:dyDescent="0.25">
      <c r="B26" s="52" t="str">
        <f>IF(COUNTIF(Text!$C$4:$C$110,C26)&gt;0,VLOOKUP(C26,Text!$C$4:$H$110,6,FALSE),"")</f>
        <v/>
      </c>
      <c r="C26" s="53" t="s">
        <v>332</v>
      </c>
      <c r="D26" s="61"/>
      <c r="E26" s="57" t="s">
        <v>646</v>
      </c>
      <c r="F26" s="52"/>
    </row>
    <row r="27" spans="2:6" x14ac:dyDescent="0.25">
      <c r="B27" s="52" t="str">
        <f>IF(COUNTIF(Text!$C$4:$C$110,C27)&gt;0,VLOOKUP(C27,Text!$C$4:$H$110,6,FALSE),"")</f>
        <v/>
      </c>
      <c r="C27" s="53" t="s">
        <v>333</v>
      </c>
      <c r="D27" s="61"/>
      <c r="E27" s="57"/>
      <c r="F27" s="52"/>
    </row>
    <row r="28" spans="2:6" x14ac:dyDescent="0.25">
      <c r="B28" s="52" t="str">
        <f>IF(COUNTIF(Text!$C$4:$C$110,C28)&gt;0,VLOOKUP(C28,Text!$C$4:$H$110,6,FALSE),"")</f>
        <v/>
      </c>
      <c r="C28" s="53" t="s">
        <v>341</v>
      </c>
      <c r="D28" s="61"/>
      <c r="E28" s="57"/>
      <c r="F28" s="52"/>
    </row>
    <row r="29" spans="2:6" x14ac:dyDescent="0.25">
      <c r="B29" s="52" t="str">
        <f>IF(COUNTIF(Text!$C$4:$C$110,C29)&gt;0,VLOOKUP(C29,Text!$C$4:$H$110,6,FALSE),"")</f>
        <v/>
      </c>
      <c r="C29" s="53" t="s">
        <v>350</v>
      </c>
      <c r="D29" s="61"/>
      <c r="E29" s="57"/>
      <c r="F29" s="52"/>
    </row>
    <row r="30" spans="2:6" x14ac:dyDescent="0.25">
      <c r="B30" s="52" t="str">
        <f>IF(COUNTIF(Text!$C$4:$C$110,C30)&gt;0,VLOOKUP(C30,Text!$C$4:$H$110,6,FALSE),"")</f>
        <v/>
      </c>
      <c r="C30" s="53" t="s">
        <v>319</v>
      </c>
      <c r="D30" s="61"/>
      <c r="E30" s="57" t="s">
        <v>654</v>
      </c>
      <c r="F30" s="52"/>
    </row>
    <row r="31" spans="2:6" x14ac:dyDescent="0.25">
      <c r="B31" s="52" t="str">
        <f>IF(COUNTIF(Text!$C$4:$C$110,C31)&gt;0,VLOOKUP(C31,Text!$C$4:$H$110,6,FALSE),"")</f>
        <v/>
      </c>
      <c r="C31" s="53" t="s">
        <v>353</v>
      </c>
      <c r="D31" s="61"/>
      <c r="E31" s="57"/>
      <c r="F31" s="52"/>
    </row>
    <row r="32" spans="2:6" x14ac:dyDescent="0.25">
      <c r="B32" s="52" t="str">
        <f>IF(COUNTIF(Text!$C$4:$C$110,C32)&gt;0,VLOOKUP(C32,Text!$C$4:$H$110,6,FALSE),"")</f>
        <v/>
      </c>
      <c r="C32" s="53" t="s">
        <v>369</v>
      </c>
      <c r="D32" s="61"/>
      <c r="E32" s="57" t="s">
        <v>657</v>
      </c>
      <c r="F32" s="52"/>
    </row>
    <row r="33" spans="2:6" x14ac:dyDescent="0.25">
      <c r="B33" s="52" t="str">
        <f>IF(COUNTIF(Text!$C$4:$C$110,C33)&gt;0,VLOOKUP(C33,Text!$C$4:$H$110,6,FALSE),"")</f>
        <v/>
      </c>
      <c r="C33" s="53" t="s">
        <v>372</v>
      </c>
      <c r="D33" s="61"/>
      <c r="E33" s="57"/>
      <c r="F33" s="52"/>
    </row>
    <row r="34" spans="2:6" x14ac:dyDescent="0.25">
      <c r="B34" s="52" t="str">
        <f>IF(COUNTIF(Text!$C$4:$C$110,C34)&gt;0,VLOOKUP(C34,Text!$C$4:$H$110,6,FALSE),"")</f>
        <v/>
      </c>
      <c r="C34" s="53" t="s">
        <v>378</v>
      </c>
      <c r="D34" s="61"/>
      <c r="E34" s="57"/>
      <c r="F34" s="52"/>
    </row>
    <row r="35" spans="2:6" x14ac:dyDescent="0.25">
      <c r="B35" s="52" t="str">
        <f>IF(COUNTIF(Text!$C$4:$C$110,C35)&gt;0,VLOOKUP(C35,Text!$C$4:$H$110,6,FALSE),"")</f>
        <v/>
      </c>
      <c r="C35" s="53" t="s">
        <v>384</v>
      </c>
      <c r="D35" s="61"/>
      <c r="E35" s="57" t="s">
        <v>664</v>
      </c>
      <c r="F35" s="52"/>
    </row>
    <row r="36" spans="2:6" x14ac:dyDescent="0.25">
      <c r="B36" s="52" t="str">
        <f>IF(COUNTIF(Text!$C$4:$C$110,C36)&gt;0,VLOOKUP(C36,Text!$C$4:$H$110,6,FALSE),"")</f>
        <v/>
      </c>
      <c r="C36" s="53" t="s">
        <v>409</v>
      </c>
      <c r="D36" s="61"/>
      <c r="E36" s="57" t="s">
        <v>667</v>
      </c>
      <c r="F36" s="52"/>
    </row>
    <row r="37" spans="2:6" x14ac:dyDescent="0.25">
      <c r="B37" s="52" t="str">
        <f>IF(COUNTIF(Text!$C$4:$C$110,C37)&gt;0,VLOOKUP(C37,Text!$C$4:$H$110,6,FALSE),"")</f>
        <v/>
      </c>
      <c r="C37" s="53" t="s">
        <v>412</v>
      </c>
      <c r="D37" s="61"/>
      <c r="E37" s="57"/>
      <c r="F37" s="52"/>
    </row>
    <row r="38" spans="2:6" x14ac:dyDescent="0.25">
      <c r="B38" s="52" t="str">
        <f>IF(COUNTIF(Text!$C$4:$C$110,C38)&gt;0,VLOOKUP(C38,Text!$C$4:$H$110,6,FALSE),"")</f>
        <v/>
      </c>
      <c r="C38" s="53" t="s">
        <v>427</v>
      </c>
      <c r="D38" s="61"/>
      <c r="E38" s="57" t="s">
        <v>672</v>
      </c>
      <c r="F38" s="52"/>
    </row>
    <row r="39" spans="2:6" x14ac:dyDescent="0.25">
      <c r="B39" s="52" t="str">
        <f>IF(COUNTIF(Text!$C$4:$C$110,C39)&gt;0,VLOOKUP(C39,Text!$C$4:$H$110,6,FALSE),"")</f>
        <v/>
      </c>
      <c r="C39" s="53" t="s">
        <v>440</v>
      </c>
      <c r="D39" s="61"/>
      <c r="E39" s="57"/>
      <c r="F39" s="52"/>
    </row>
    <row r="40" spans="2:6" x14ac:dyDescent="0.25">
      <c r="B40" s="52" t="str">
        <f>IF(COUNTIF(Text!$C$4:$C$110,C40)&gt;0,VLOOKUP(C40,Text!$C$4:$H$110,6,FALSE),"")</f>
        <v/>
      </c>
      <c r="C40" s="53" t="s">
        <v>449</v>
      </c>
      <c r="D40" s="61"/>
      <c r="E40" s="57" t="s">
        <v>675</v>
      </c>
      <c r="F40" s="52"/>
    </row>
    <row r="41" spans="2:6" ht="25" x14ac:dyDescent="0.25">
      <c r="B41" s="52" t="str">
        <f>IF(COUNTIF(Text!$C$4:$C$110,C41)&gt;0,VLOOKUP(C41,Text!$C$4:$H$110,6,FALSE),"")</f>
        <v/>
      </c>
      <c r="C41" s="53" t="s">
        <v>457</v>
      </c>
      <c r="D41" s="61"/>
      <c r="E41" s="57"/>
      <c r="F41" s="52"/>
    </row>
    <row r="42" spans="2:6" x14ac:dyDescent="0.25">
      <c r="B42" s="52" t="str">
        <f>IF(COUNTIF(Text!$C$4:$C$110,C42)&gt;0,VLOOKUP(C42,Text!$C$4:$H$110,6,FALSE),"")</f>
        <v/>
      </c>
      <c r="C42" s="53" t="s">
        <v>460</v>
      </c>
      <c r="D42" s="61"/>
      <c r="E42" s="57"/>
      <c r="F42" s="52"/>
    </row>
    <row r="43" spans="2:6" x14ac:dyDescent="0.25">
      <c r="B43" s="52" t="str">
        <f>IF(COUNTIF(Text!$C$4:$C$110,C43)&gt;0,VLOOKUP(C43,Text!$C$4:$H$110,6,FALSE),"")</f>
        <v/>
      </c>
      <c r="C43" s="53" t="s">
        <v>462</v>
      </c>
      <c r="D43" s="61"/>
      <c r="E43" s="57"/>
      <c r="F43" s="52"/>
    </row>
    <row r="44" spans="2:6" x14ac:dyDescent="0.25">
      <c r="B44" s="52" t="str">
        <f>IF(COUNTIF(Text!$C$4:$C$110,C44)&gt;0,VLOOKUP(C44,Text!$C$4:$H$110,6,FALSE),"")</f>
        <v/>
      </c>
      <c r="C44" s="53" t="s">
        <v>464</v>
      </c>
      <c r="D44" s="61"/>
      <c r="E44" s="57"/>
      <c r="F44" s="52"/>
    </row>
    <row r="45" spans="2:6" x14ac:dyDescent="0.25">
      <c r="B45" s="52" t="str">
        <f>IF(COUNTIF(Text!$C$4:$C$110,C45)&gt;0,VLOOKUP(C45,Text!$C$4:$H$110,6,FALSE),"")</f>
        <v/>
      </c>
      <c r="C45" s="53" t="s">
        <v>465</v>
      </c>
      <c r="D45" s="61"/>
      <c r="E45" s="57"/>
      <c r="F45" s="52"/>
    </row>
    <row r="46" spans="2:6" x14ac:dyDescent="0.25">
      <c r="B46" s="52" t="str">
        <f>IF(COUNTIF(Text!$C$4:$C$110,C46)&gt;0,VLOOKUP(C46,Text!$C$4:$H$110,6,FALSE),"")</f>
        <v/>
      </c>
      <c r="C46" s="53" t="s">
        <v>488</v>
      </c>
      <c r="D46" s="61"/>
      <c r="E46" s="57"/>
      <c r="F46" s="52"/>
    </row>
    <row r="47" spans="2:6" x14ac:dyDescent="0.25">
      <c r="B47" s="52" t="str">
        <f>IF(COUNTIF(Text!$C$4:$C$110,C47)&gt;0,VLOOKUP(C47,Text!$C$4:$H$110,6,FALSE),"")</f>
        <v/>
      </c>
      <c r="C47" s="53" t="s">
        <v>489</v>
      </c>
      <c r="D47" s="61"/>
      <c r="E47" s="57"/>
      <c r="F47" s="52"/>
    </row>
    <row r="48" spans="2:6" x14ac:dyDescent="0.25">
      <c r="B48" s="52" t="str">
        <f>IF(COUNTIF(Text!$C$4:$C$110,C48)&gt;0,VLOOKUP(C48,Text!$C$4:$H$110,6,FALSE),"")</f>
        <v/>
      </c>
      <c r="C48" s="53" t="s">
        <v>490</v>
      </c>
      <c r="D48" s="61"/>
      <c r="E48" s="57"/>
      <c r="F48" s="52"/>
    </row>
    <row r="49" spans="2:6" x14ac:dyDescent="0.25">
      <c r="B49" s="52" t="str">
        <f>IF(COUNTIF(Text!$C$4:$C$110,C49)&gt;0,VLOOKUP(C49,Text!$C$4:$H$110,6,FALSE),"")</f>
        <v/>
      </c>
      <c r="C49" s="53" t="s">
        <v>491</v>
      </c>
      <c r="D49" s="61"/>
      <c r="E49" s="57"/>
      <c r="F49" s="52"/>
    </row>
    <row r="50" spans="2:6" x14ac:dyDescent="0.25">
      <c r="B50" s="52" t="str">
        <f>IF(COUNTIF(Text!$C$4:$C$110,C50)&gt;0,VLOOKUP(C50,Text!$C$4:$H$110,6,FALSE),"")</f>
        <v/>
      </c>
      <c r="C50" s="53" t="s">
        <v>492</v>
      </c>
      <c r="D50" s="61"/>
      <c r="E50" s="57"/>
      <c r="F50" s="52"/>
    </row>
    <row r="51" spans="2:6" x14ac:dyDescent="0.25">
      <c r="B51" s="52" t="str">
        <f>IF(COUNTIF(Text!$C$4:$C$110,C51)&gt;0,VLOOKUP(C51,Text!$C$4:$H$110,6,FALSE),"")</f>
        <v/>
      </c>
      <c r="C51" s="53" t="s">
        <v>493</v>
      </c>
      <c r="D51" s="61"/>
      <c r="E51" s="57"/>
      <c r="F51" s="52"/>
    </row>
    <row r="52" spans="2:6" x14ac:dyDescent="0.25">
      <c r="B52" s="52" t="str">
        <f>IF(COUNTIF(Text!$C$4:$C$110,C52)&gt;0,VLOOKUP(C52,Text!$C$4:$H$110,6,FALSE),"")</f>
        <v/>
      </c>
      <c r="C52" s="53" t="s">
        <v>497</v>
      </c>
      <c r="D52" s="61"/>
      <c r="E52" s="57"/>
      <c r="F52" s="52"/>
    </row>
    <row r="53" spans="2:6" x14ac:dyDescent="0.25">
      <c r="B53" s="52" t="str">
        <f>IF(COUNTIF(Text!$C$4:$C$110,C53)&gt;0,VLOOKUP(C53,Text!$C$4:$H$110,6,FALSE),"")</f>
        <v/>
      </c>
      <c r="C53" s="53" t="s">
        <v>498</v>
      </c>
      <c r="D53" s="61"/>
      <c r="E53" s="57"/>
      <c r="F53" s="52"/>
    </row>
    <row r="54" spans="2:6" x14ac:dyDescent="0.25">
      <c r="B54" s="52" t="str">
        <f>IF(COUNTIF(Text!$C$4:$C$110,C54)&gt;0,VLOOKUP(C54,Text!$C$4:$H$110,6,FALSE),"")</f>
        <v/>
      </c>
      <c r="C54" s="53" t="s">
        <v>499</v>
      </c>
      <c r="D54" s="61"/>
      <c r="E54" s="57"/>
      <c r="F54" s="52"/>
    </row>
    <row r="55" spans="2:6" x14ac:dyDescent="0.25">
      <c r="B55" s="52" t="str">
        <f>IF(COUNTIF(Text!$C$4:$C$110,C55)&gt;0,VLOOKUP(C55,Text!$C$4:$H$110,6,FALSE),"")</f>
        <v/>
      </c>
      <c r="C55" s="53" t="s">
        <v>501</v>
      </c>
      <c r="D55" s="61"/>
      <c r="E55" s="57"/>
      <c r="F55" s="52"/>
    </row>
    <row r="56" spans="2:6" x14ac:dyDescent="0.25">
      <c r="B56" s="52" t="str">
        <f>IF(COUNTIF(Text!$C$4:$C$110,C56)&gt;0,VLOOKUP(C56,Text!$C$4:$H$110,6,FALSE),"")</f>
        <v/>
      </c>
      <c r="C56" s="53" t="s">
        <v>502</v>
      </c>
      <c r="D56" s="61"/>
      <c r="E56" s="57"/>
      <c r="F56" s="52"/>
    </row>
    <row r="57" spans="2:6" x14ac:dyDescent="0.25">
      <c r="B57" s="52" t="str">
        <f>IF(COUNTIF(Text!$C$4:$C$110,C57)&gt;0,VLOOKUP(C57,Text!$C$4:$H$110,6,FALSE),"")</f>
        <v/>
      </c>
      <c r="C57" s="53" t="s">
        <v>503</v>
      </c>
      <c r="D57" s="61"/>
      <c r="E57" s="57" t="s">
        <v>706</v>
      </c>
      <c r="F57" s="52"/>
    </row>
    <row r="58" spans="2:6" x14ac:dyDescent="0.25">
      <c r="B58" s="52" t="str">
        <f>IF(COUNTIF(Text!$C$4:$C$110,C58)&gt;0,VLOOKUP(C58,Text!$C$4:$H$110,6,FALSE),"")</f>
        <v/>
      </c>
      <c r="C58" s="53" t="s">
        <v>504</v>
      </c>
      <c r="D58" s="61"/>
      <c r="E58" s="57" t="s">
        <v>620</v>
      </c>
      <c r="F58" s="52"/>
    </row>
    <row r="59" spans="2:6" x14ac:dyDescent="0.25">
      <c r="B59" s="52" t="str">
        <f>IF(COUNTIF(Text!$C$4:$C$110,C59)&gt;0,VLOOKUP(C59,Text!$C$4:$H$110,6,FALSE),"")</f>
        <v/>
      </c>
      <c r="C59" s="53" t="s">
        <v>506</v>
      </c>
      <c r="D59" s="61"/>
      <c r="E59" s="57"/>
      <c r="F59" s="52"/>
    </row>
    <row r="60" spans="2:6" x14ac:dyDescent="0.25">
      <c r="B60" s="52" t="str">
        <f>IF(COUNTIF(Text!$C$4:$C$110,C60)&gt;0,VLOOKUP(C60,Text!$C$4:$H$110,6,FALSE),"")</f>
        <v/>
      </c>
      <c r="C60" s="53" t="s">
        <v>507</v>
      </c>
      <c r="D60" s="61"/>
      <c r="E60" s="57"/>
      <c r="F60" s="52"/>
    </row>
    <row r="61" spans="2:6" x14ac:dyDescent="0.25">
      <c r="B61" s="52" t="str">
        <f>IF(COUNTIF(Text!$C$4:$C$110,C61)&gt;0,VLOOKUP(C61,Text!$C$4:$H$110,6,FALSE),"")</f>
        <v/>
      </c>
      <c r="C61" s="53" t="s">
        <v>512</v>
      </c>
      <c r="D61" s="61"/>
      <c r="E61" s="57"/>
      <c r="F61" s="52"/>
    </row>
    <row r="62" spans="2:6" ht="25" x14ac:dyDescent="0.25">
      <c r="B62" s="52" t="str">
        <f>IF(COUNTIF(Text!$C$4:$C$110,C62)&gt;0,VLOOKUP(C62,Text!$C$4:$H$110,6,FALSE),"")</f>
        <v/>
      </c>
      <c r="C62" s="53" t="s">
        <v>514</v>
      </c>
      <c r="D62" s="61"/>
      <c r="E62" s="57"/>
      <c r="F62" s="52"/>
    </row>
    <row r="63" spans="2:6" x14ac:dyDescent="0.25">
      <c r="B63" s="52" t="str">
        <f>IF(COUNTIF(Text!$C$4:$C$110,C63)&gt;0,VLOOKUP(C63,Text!$C$4:$H$110,6,FALSE),"")</f>
        <v/>
      </c>
      <c r="C63" s="53" t="s">
        <v>517</v>
      </c>
      <c r="D63" s="61"/>
      <c r="E63" s="57"/>
      <c r="F63" s="52"/>
    </row>
    <row r="64" spans="2:6" x14ac:dyDescent="0.25">
      <c r="B64" s="52" t="str">
        <f>IF(COUNTIF(Text!$C$4:$C$110,C64)&gt;0,VLOOKUP(C64,Text!$C$4:$H$110,6,FALSE),"")</f>
        <v/>
      </c>
      <c r="C64" s="53" t="s">
        <v>541</v>
      </c>
      <c r="D64" s="61"/>
      <c r="E64" s="57"/>
      <c r="F64" s="52"/>
    </row>
    <row r="65" spans="2:6" x14ac:dyDescent="0.25">
      <c r="B65" s="52" t="str">
        <f>IF(COUNTIF(Text!$C$4:$C$110,C65)&gt;0,VLOOKUP(C65,Text!$C$4:$H$110,6,FALSE),"")</f>
        <v/>
      </c>
      <c r="C65" s="53" t="s">
        <v>567</v>
      </c>
      <c r="D65" s="61"/>
      <c r="E65" s="57" t="s">
        <v>714</v>
      </c>
      <c r="F65" s="52"/>
    </row>
    <row r="66" spans="2:6" x14ac:dyDescent="0.25">
      <c r="B66" s="52" t="str">
        <f>IF(COUNTIF(Text!$C$4:$C$110,C66)&gt;0,VLOOKUP(C66,Text!$C$4:$H$110,6,FALSE),"")</f>
        <v/>
      </c>
      <c r="C66" s="53" t="s">
        <v>582</v>
      </c>
      <c r="D66" s="61"/>
      <c r="E66" s="57"/>
      <c r="F66" s="52"/>
    </row>
    <row r="67" spans="2:6" x14ac:dyDescent="0.25">
      <c r="B67" s="52" t="str">
        <f>IF(COUNTIF(Text!$C$4:$C$110,C67)&gt;0,VLOOKUP(C67,Text!$C$4:$H$110,6,FALSE),"")</f>
        <v/>
      </c>
      <c r="C67" s="53" t="s">
        <v>584</v>
      </c>
      <c r="D67" s="61"/>
      <c r="E67" s="57"/>
      <c r="F67" s="52"/>
    </row>
    <row r="68" spans="2:6" x14ac:dyDescent="0.25">
      <c r="B68" s="52" t="str">
        <f>IF(COUNTIF(Text!$C$4:$C$110,C68)&gt;0,VLOOKUP(C68,Text!$C$4:$H$110,6,FALSE),"")</f>
        <v/>
      </c>
      <c r="C68" s="53" t="s">
        <v>585</v>
      </c>
      <c r="D68" s="61"/>
      <c r="E68" s="57"/>
      <c r="F68" s="52"/>
    </row>
    <row r="69" spans="2:6" x14ac:dyDescent="0.25">
      <c r="B69" s="52" t="str">
        <f>IF(COUNTIF(Text!$C$4:$C$110,C69)&gt;0,VLOOKUP(C69,Text!$C$4:$H$110,6,FALSE),"")</f>
        <v/>
      </c>
      <c r="C69" s="53" t="s">
        <v>588</v>
      </c>
      <c r="D69" s="61"/>
      <c r="E69" s="57" t="s">
        <v>717</v>
      </c>
      <c r="F69" s="52"/>
    </row>
    <row r="70" spans="2:6" x14ac:dyDescent="0.25">
      <c r="B70" s="52" t="str">
        <f>IF(COUNTIF(Text!$C$4:$C$110,C70)&gt;0,VLOOKUP(C70,Text!$C$4:$H$110,6,FALSE),"")</f>
        <v/>
      </c>
      <c r="C70" s="53" t="s">
        <v>589</v>
      </c>
      <c r="D70" s="61"/>
      <c r="E70" s="57" t="s">
        <v>719</v>
      </c>
      <c r="F70" s="52"/>
    </row>
    <row r="71" spans="2:6" x14ac:dyDescent="0.25">
      <c r="B71" s="52" t="str">
        <f>IF(COUNTIF(Text!$C$4:$C$110,C71)&gt;0,VLOOKUP(C71,Text!$C$4:$H$110,6,FALSE),"")</f>
        <v/>
      </c>
      <c r="C71" s="53" t="s">
        <v>590</v>
      </c>
      <c r="D71" s="61"/>
      <c r="E71" s="57" t="s">
        <v>721</v>
      </c>
      <c r="F71" s="52"/>
    </row>
    <row r="72" spans="2:6" x14ac:dyDescent="0.25">
      <c r="B72" s="52" t="str">
        <f>IF(COUNTIF(Text!$C$4:$C$110,C72)&gt;0,VLOOKUP(C72,Text!$C$4:$H$110,6,FALSE),"")</f>
        <v/>
      </c>
      <c r="C72" s="53" t="s">
        <v>304</v>
      </c>
      <c r="D72" s="61"/>
      <c r="E72" s="57"/>
      <c r="F72" s="52"/>
    </row>
    <row r="73" spans="2:6" ht="37.5" x14ac:dyDescent="0.25">
      <c r="B73" s="52" t="e">
        <f>IF(COUNTIF(Text!$C$4:$C$110,C73)&gt;0,VLOOKUP(C73,Text!$C$4:$H$110,6,FALSE),"")</f>
        <v>#VALUE!</v>
      </c>
      <c r="C73" s="65" t="s">
        <v>318</v>
      </c>
      <c r="D73" s="61"/>
      <c r="E73" s="57"/>
      <c r="F73" s="52"/>
    </row>
    <row r="74" spans="2:6" x14ac:dyDescent="0.25">
      <c r="B74" s="52" t="str">
        <f>IF(COUNTIF(Text!$C$4:$C$110,C74)&gt;0,VLOOKUP(C74,Text!$C$4:$H$110,6,FALSE),"")</f>
        <v/>
      </c>
      <c r="C74" s="53" t="s">
        <v>724</v>
      </c>
      <c r="D74" s="61"/>
      <c r="E74" s="52" t="s">
        <v>725</v>
      </c>
      <c r="F74" s="52"/>
    </row>
    <row r="75" spans="2:6" x14ac:dyDescent="0.25">
      <c r="B75" s="52" t="str">
        <f>IF(COUNTIF(Text!$C$4:$C$110,C75)&gt;0,VLOOKUP(C75,Text!$C$4:$H$110,6,FALSE),"")</f>
        <v/>
      </c>
      <c r="C75" s="53" t="s">
        <v>726</v>
      </c>
      <c r="D75" s="61"/>
      <c r="E75" s="52" t="s">
        <v>727</v>
      </c>
      <c r="F75" s="52"/>
    </row>
    <row r="76" spans="2:6" x14ac:dyDescent="0.25">
      <c r="B76" s="52" t="str">
        <f>IF(COUNTIF(Text!$C$4:$C$110,C76)&gt;0,VLOOKUP(C76,Text!$C$4:$H$110,6,FALSE),"")</f>
        <v/>
      </c>
      <c r="C76" s="53" t="s">
        <v>729</v>
      </c>
      <c r="D76" s="61"/>
      <c r="E76" s="52" t="s">
        <v>730</v>
      </c>
      <c r="F76" s="52"/>
    </row>
    <row r="77" spans="2:6" x14ac:dyDescent="0.25">
      <c r="B77" s="52" t="str">
        <f>IF(COUNTIF(Text!$C$4:$C$110,C77)&gt;0,VLOOKUP(C77,Text!$C$4:$H$110,6,FALSE),"")</f>
        <v/>
      </c>
      <c r="C77" s="53" t="s">
        <v>731</v>
      </c>
      <c r="D77" s="61"/>
      <c r="E77" s="52" t="s">
        <v>732</v>
      </c>
      <c r="F77" s="52"/>
    </row>
    <row r="78" spans="2:6" x14ac:dyDescent="0.25">
      <c r="B78" s="52" t="str">
        <f>IF(COUNTIF(Text!$C$4:$C$110,C78)&gt;0,VLOOKUP(C78,Text!$C$4:$H$110,6,FALSE),"")</f>
        <v/>
      </c>
      <c r="C78" s="53" t="s">
        <v>734</v>
      </c>
      <c r="D78" s="61"/>
      <c r="E78" s="52" t="s">
        <v>735</v>
      </c>
      <c r="F78" s="52"/>
    </row>
    <row r="79" spans="2:6" x14ac:dyDescent="0.25">
      <c r="B79" s="52" t="str">
        <f>IF(COUNTIF(Text!$C$4:$C$110,C79)&gt;0,VLOOKUP(C79,Text!$C$4:$H$110,6,FALSE),"")</f>
        <v/>
      </c>
      <c r="C79" s="53" t="s">
        <v>737</v>
      </c>
      <c r="D79" s="61"/>
      <c r="E79" s="52" t="s">
        <v>738</v>
      </c>
      <c r="F79" s="52"/>
    </row>
    <row r="80" spans="2:6" x14ac:dyDescent="0.25">
      <c r="B80" s="52" t="str">
        <f>IF(COUNTIF(Text!$C$4:$C$110,C80)&gt;0,VLOOKUP(C80,Text!$C$4:$H$110,6,FALSE),"")</f>
        <v/>
      </c>
      <c r="C80" s="53" t="s">
        <v>739</v>
      </c>
      <c r="D80" s="61"/>
      <c r="E80" s="52" t="s">
        <v>740</v>
      </c>
      <c r="F80" s="52"/>
    </row>
    <row r="81" spans="2:6" x14ac:dyDescent="0.25">
      <c r="B81" s="52" t="str">
        <f>IF(COUNTIF(Text!$C$4:$C$110,C81)&gt;0,VLOOKUP(C81,Text!$C$4:$H$110,6,FALSE),"")</f>
        <v/>
      </c>
      <c r="C81" s="53" t="s">
        <v>742</v>
      </c>
      <c r="D81" s="61"/>
      <c r="E81" s="52" t="s">
        <v>743</v>
      </c>
      <c r="F81" s="52"/>
    </row>
    <row r="82" spans="2:6" x14ac:dyDescent="0.25">
      <c r="B82" s="52" t="str">
        <f>IF(COUNTIF(Text!$C$4:$C$110,C82)&gt;0,VLOOKUP(C82,Text!$C$4:$H$110,6,FALSE),"")</f>
        <v/>
      </c>
      <c r="C82" s="53" t="s">
        <v>745</v>
      </c>
      <c r="D82" s="61"/>
      <c r="E82" s="52" t="s">
        <v>746</v>
      </c>
      <c r="F82" s="52"/>
    </row>
    <row r="83" spans="2:6" x14ac:dyDescent="0.25">
      <c r="B83" s="52" t="str">
        <f>IF(COUNTIF(Text!$C$4:$C$110,C83)&gt;0,VLOOKUP(C83,Text!$C$4:$H$110,6,FALSE),"")</f>
        <v/>
      </c>
      <c r="C83" s="53" t="s">
        <v>747</v>
      </c>
      <c r="D83" s="61"/>
      <c r="E83" s="38" t="s">
        <v>748</v>
      </c>
      <c r="F83" s="52"/>
    </row>
    <row r="84" spans="2:6" x14ac:dyDescent="0.25">
      <c r="B84" s="52" t="str">
        <f>IF(COUNTIF(Text!$C$4:$C$110,C84)&gt;0,VLOOKUP(C84,Text!$C$4:$H$110,6,FALSE),"")</f>
        <v/>
      </c>
      <c r="C84" s="53" t="s">
        <v>749</v>
      </c>
      <c r="D84" s="61"/>
      <c r="E84" s="52" t="s">
        <v>750</v>
      </c>
      <c r="F84" s="52"/>
    </row>
    <row r="85" spans="2:6" x14ac:dyDescent="0.25">
      <c r="B85" s="52" t="str">
        <f>IF(COUNTIF(Text!$C$4:$C$110,C85)&gt;0,VLOOKUP(C85,Text!$C$4:$H$110,6,FALSE),"")</f>
        <v/>
      </c>
      <c r="C85" s="58" t="s">
        <v>751</v>
      </c>
      <c r="D85" s="61"/>
      <c r="E85" s="52" t="s">
        <v>752</v>
      </c>
      <c r="F85" s="52"/>
    </row>
    <row r="86" spans="2:6" x14ac:dyDescent="0.25">
      <c r="B86" s="52" t="str">
        <f>IF(COUNTIF(Text!$C$4:$C$110,C86)&gt;0,VLOOKUP(C86,Text!$C$4:$H$110,6,FALSE),"")</f>
        <v/>
      </c>
      <c r="C86" s="53" t="s">
        <v>753</v>
      </c>
      <c r="D86" s="61"/>
      <c r="E86" s="52" t="s">
        <v>754</v>
      </c>
      <c r="F86" s="52"/>
    </row>
    <row r="87" spans="2:6" x14ac:dyDescent="0.25">
      <c r="B87" s="52" t="str">
        <f>IF(COUNTIF(Text!$C$4:$C$110,C87)&gt;0,VLOOKUP(C87,Text!$C$4:$H$110,6,FALSE),"")</f>
        <v/>
      </c>
      <c r="C87" s="53" t="s">
        <v>755</v>
      </c>
      <c r="D87" s="61"/>
      <c r="E87" s="52" t="s">
        <v>756</v>
      </c>
      <c r="F87" s="52"/>
    </row>
    <row r="88" spans="2:6" x14ac:dyDescent="0.25">
      <c r="B88" s="52" t="str">
        <f>IF(COUNTIF(Text!$C$4:$C$110,C88)&gt;0,VLOOKUP(C88,Text!$C$4:$H$110,6,FALSE),"")</f>
        <v/>
      </c>
      <c r="C88" s="53" t="s">
        <v>757</v>
      </c>
      <c r="D88" s="61"/>
      <c r="E88" s="52" t="s">
        <v>758</v>
      </c>
      <c r="F88" s="52"/>
    </row>
    <row r="89" spans="2:6" x14ac:dyDescent="0.25">
      <c r="B89" s="52" t="str">
        <f>IF(COUNTIF(Text!$C$4:$C$110,C89)&gt;0,VLOOKUP(C89,Text!$C$4:$H$110,6,FALSE),"")</f>
        <v/>
      </c>
      <c r="C89" s="53" t="s">
        <v>760</v>
      </c>
      <c r="D89" s="61"/>
      <c r="E89" s="52"/>
      <c r="F89" s="52"/>
    </row>
    <row r="90" spans="2:6" ht="25" x14ac:dyDescent="0.25">
      <c r="B90" s="52" t="str">
        <f>IF(COUNTIF(Text!$C$4:$C$110,C90)&gt;0,VLOOKUP(C90,Text!$C$4:$H$110,6,FALSE),"")</f>
        <v/>
      </c>
      <c r="C90" s="53" t="s">
        <v>762</v>
      </c>
      <c r="D90" s="61"/>
      <c r="E90" s="52"/>
      <c r="F90" s="52"/>
    </row>
    <row r="91" spans="2:6" x14ac:dyDescent="0.25">
      <c r="B91" s="52" t="str">
        <f>IF(COUNTIF(Text!$C$4:$C$110,C91)&gt;0,VLOOKUP(C91,Text!$C$4:$H$110,6,FALSE),"")</f>
        <v/>
      </c>
      <c r="C91" s="53" t="s">
        <v>763</v>
      </c>
      <c r="D91" s="61"/>
      <c r="E91" s="52"/>
      <c r="F91" s="52"/>
    </row>
    <row r="92" spans="2:6" x14ac:dyDescent="0.25">
      <c r="B92" s="52" t="str">
        <f>IF(COUNTIF(Text!$C$4:$C$110,C92)&gt;0,VLOOKUP(C92,Text!$C$4:$H$110,6,FALSE),"")</f>
        <v/>
      </c>
      <c r="C92" s="53" t="s">
        <v>764</v>
      </c>
      <c r="D92" s="61"/>
      <c r="E92" s="52"/>
      <c r="F92" s="52"/>
    </row>
    <row r="93" spans="2:6" x14ac:dyDescent="0.25">
      <c r="B93" s="52" t="str">
        <f>IF(COUNTIF(Text!$C$4:$C$110,C93)&gt;0,VLOOKUP(C93,Text!$C$4:$H$110,6,FALSE),"")</f>
        <v/>
      </c>
      <c r="C93" s="53" t="s">
        <v>766</v>
      </c>
      <c r="D93" s="61"/>
      <c r="E93" s="52"/>
      <c r="F93" s="52"/>
    </row>
    <row r="94" spans="2:6" x14ac:dyDescent="0.25">
      <c r="B94" s="52" t="str">
        <f>IF(COUNTIF(Text!$C$4:$C$110,C94)&gt;0,VLOOKUP(C94,Text!$C$4:$H$110,6,FALSE),"")</f>
        <v/>
      </c>
      <c r="C94" s="53" t="s">
        <v>768</v>
      </c>
      <c r="D94" s="61"/>
      <c r="E94" s="52"/>
      <c r="F94" s="52"/>
    </row>
    <row r="95" spans="2:6" x14ac:dyDescent="0.25">
      <c r="B95" s="52" t="str">
        <f>IF(COUNTIF(Text!$C$4:$C$110,C95)&gt;0,VLOOKUP(C95,Text!$C$4:$H$110,6,FALSE),"")</f>
        <v/>
      </c>
      <c r="C95" s="53" t="s">
        <v>770</v>
      </c>
      <c r="D95" s="61"/>
      <c r="E95" s="52"/>
      <c r="F95" s="52"/>
    </row>
    <row r="96" spans="2:6" x14ac:dyDescent="0.25">
      <c r="B96" s="52" t="str">
        <f>IF(COUNTIF(Text!$C$4:$C$110,C96)&gt;0,VLOOKUP(C96,Text!$C$4:$H$110,6,FALSE),"")</f>
        <v/>
      </c>
      <c r="C96" s="53" t="s">
        <v>772</v>
      </c>
      <c r="D96" s="61"/>
      <c r="E96" s="52"/>
      <c r="F96" s="52"/>
    </row>
    <row r="97" spans="2:6" ht="25" x14ac:dyDescent="0.25">
      <c r="B97" s="52" t="str">
        <f>IF(COUNTIF(Text!$C$4:$C$110,C97)&gt;0,VLOOKUP(C97,Text!$C$4:$H$110,6,FALSE),"")</f>
        <v/>
      </c>
      <c r="C97" s="53" t="s">
        <v>774</v>
      </c>
      <c r="D97" s="61"/>
      <c r="E97" s="52"/>
      <c r="F97" s="52"/>
    </row>
    <row r="98" spans="2:6" x14ac:dyDescent="0.25">
      <c r="B98" s="52" t="str">
        <f>IF(COUNTIF(Text!$C$4:$C$110,C98)&gt;0,VLOOKUP(C98,Text!$C$4:$H$110,6,FALSE),"")</f>
        <v/>
      </c>
      <c r="C98" s="53" t="s">
        <v>775</v>
      </c>
      <c r="D98" s="61"/>
      <c r="E98" s="52"/>
      <c r="F98" s="52"/>
    </row>
    <row r="99" spans="2:6" x14ac:dyDescent="0.25">
      <c r="B99" s="52" t="str">
        <f>IF(COUNTIF(Text!$C$4:$C$110,C99)&gt;0,VLOOKUP(C99,Text!$C$4:$H$110,6,FALSE),"")</f>
        <v/>
      </c>
      <c r="C99" s="53" t="s">
        <v>777</v>
      </c>
      <c r="D99" s="61"/>
      <c r="E99" s="52"/>
      <c r="F99" s="52"/>
    </row>
    <row r="100" spans="2:6" x14ac:dyDescent="0.25">
      <c r="B100" s="52" t="str">
        <f>IF(COUNTIF(Text!$C$4:$C$110,C100)&gt;0,VLOOKUP(C100,Text!$C$4:$H$110,6,FALSE),"")</f>
        <v/>
      </c>
      <c r="C100" s="53" t="s">
        <v>779</v>
      </c>
      <c r="D100" s="61"/>
      <c r="E100" s="52"/>
      <c r="F100" s="52"/>
    </row>
    <row r="101" spans="2:6" x14ac:dyDescent="0.25">
      <c r="B101" s="52" t="str">
        <f>IF(COUNTIF(Text!$C$4:$C$110,C101)&gt;0,VLOOKUP(C101,Text!$C$4:$H$110,6,FALSE),"")</f>
        <v/>
      </c>
      <c r="C101" s="53" t="s">
        <v>781</v>
      </c>
      <c r="D101" s="61"/>
      <c r="E101" s="52"/>
      <c r="F101" s="52"/>
    </row>
    <row r="102" spans="2:6" x14ac:dyDescent="0.25">
      <c r="B102" s="52" t="str">
        <f>IF(COUNTIF(Text!$C$4:$C$110,C102)&gt;0,VLOOKUP(C102,Text!$C$4:$H$110,6,FALSE),"")</f>
        <v/>
      </c>
      <c r="C102" s="53" t="s">
        <v>306</v>
      </c>
      <c r="D102" s="52"/>
      <c r="E102" s="52" t="s">
        <v>782</v>
      </c>
      <c r="F102" s="52" t="s">
        <v>3207</v>
      </c>
    </row>
    <row r="103" spans="2:6" x14ac:dyDescent="0.25">
      <c r="B103" s="52" t="str">
        <f>IF(COUNTIF(Text!$C$4:$C$110,C103)&gt;0,VLOOKUP(C103,Text!$C$4:$H$110,6,FALSE),"")</f>
        <v/>
      </c>
      <c r="C103" s="53" t="s">
        <v>311</v>
      </c>
      <c r="D103" s="52"/>
      <c r="E103" s="52" t="s">
        <v>783</v>
      </c>
      <c r="F103" s="52" t="s">
        <v>3207</v>
      </c>
    </row>
    <row r="104" spans="2:6" x14ac:dyDescent="0.25">
      <c r="B104" s="52" t="str">
        <f>IF(COUNTIF(Text!$C$4:$C$110,C104)&gt;0,VLOOKUP(C104,Text!$C$4:$H$110,6,FALSE),"")</f>
        <v/>
      </c>
      <c r="C104" s="53" t="s">
        <v>305</v>
      </c>
      <c r="D104" s="52"/>
      <c r="E104" s="52" t="s">
        <v>785</v>
      </c>
      <c r="F104" s="52" t="s">
        <v>3207</v>
      </c>
    </row>
    <row r="105" spans="2:6" x14ac:dyDescent="0.25">
      <c r="B105" s="52" t="str">
        <f>IF(COUNTIF(Text!$C$4:$C$110,C105)&gt;0,VLOOKUP(C105,Text!$C$4:$H$110,6,FALSE),"")</f>
        <v/>
      </c>
      <c r="C105" s="53" t="s">
        <v>307</v>
      </c>
      <c r="D105" s="52"/>
      <c r="E105" s="52" t="s">
        <v>787</v>
      </c>
      <c r="F105" s="52" t="s">
        <v>3207</v>
      </c>
    </row>
    <row r="106" spans="2:6" x14ac:dyDescent="0.25">
      <c r="B106" s="52" t="str">
        <f>IF(COUNTIF(Text!$C$4:$C$110,C106)&gt;0,VLOOKUP(C106,Text!$C$4:$H$110,6,FALSE),"")</f>
        <v/>
      </c>
      <c r="C106" s="65" t="s">
        <v>314</v>
      </c>
      <c r="D106" s="52"/>
      <c r="E106" s="66" t="s">
        <v>843</v>
      </c>
      <c r="F106" s="52" t="s">
        <v>3207</v>
      </c>
    </row>
    <row r="107" spans="2:6" x14ac:dyDescent="0.25">
      <c r="B107" s="52" t="str">
        <f>IF(COUNTIF(Text!$C$4:$C$110,C107)&gt;0,VLOOKUP(C107,Text!$C$4:$H$110,6,FALSE),"")</f>
        <v/>
      </c>
      <c r="C107" s="53" t="s">
        <v>790</v>
      </c>
      <c r="D107" s="61"/>
      <c r="E107" s="55" t="s">
        <v>791</v>
      </c>
      <c r="F107" s="52" t="s">
        <v>3207</v>
      </c>
    </row>
    <row r="108" spans="2:6" x14ac:dyDescent="0.25">
      <c r="B108" s="52" t="str">
        <f>IF(COUNTIF(Text!$C$4:$C$110,C108)&gt;0,VLOOKUP(C108,Text!$C$4:$H$110,6,FALSE),"")</f>
        <v/>
      </c>
      <c r="C108" s="53" t="s">
        <v>793</v>
      </c>
      <c r="D108" s="61"/>
      <c r="E108" s="55" t="s">
        <v>794</v>
      </c>
      <c r="F108" s="52" t="s">
        <v>3207</v>
      </c>
    </row>
    <row r="109" spans="2:6" x14ac:dyDescent="0.25">
      <c r="B109" s="52" t="str">
        <f>IF(COUNTIF(Text!$C$4:$C$110,C109)&gt;0,VLOOKUP(C109,Text!$C$4:$H$110,6,FALSE),"")</f>
        <v/>
      </c>
      <c r="C109" s="53" t="s">
        <v>220</v>
      </c>
      <c r="D109" s="61"/>
      <c r="E109" s="55" t="s">
        <v>795</v>
      </c>
      <c r="F109" s="52" t="s">
        <v>3207</v>
      </c>
    </row>
    <row r="110" spans="2:6" ht="25" x14ac:dyDescent="0.25">
      <c r="B110" s="52" t="str">
        <f>IF(COUNTIF(Text!$C$4:$C$110,C110)&gt;0,VLOOKUP(C110,Text!$C$4:$H$110,6,FALSE),"")</f>
        <v/>
      </c>
      <c r="C110" s="53" t="s">
        <v>310</v>
      </c>
      <c r="D110" s="61"/>
      <c r="E110" s="55" t="s">
        <v>797</v>
      </c>
      <c r="F110" s="52" t="s">
        <v>3207</v>
      </c>
    </row>
    <row r="111" spans="2:6" x14ac:dyDescent="0.25">
      <c r="B111" s="52" t="str">
        <f>IF(COUNTIF(Text!$C$4:$C$110,C111)&gt;0,VLOOKUP(C111,Text!$C$4:$H$110,6,FALSE),"")</f>
        <v/>
      </c>
      <c r="C111" s="53" t="s">
        <v>254</v>
      </c>
      <c r="D111" s="61"/>
      <c r="E111" s="55" t="s">
        <v>799</v>
      </c>
      <c r="F111" s="52" t="s">
        <v>3207</v>
      </c>
    </row>
    <row r="112" spans="2:6" x14ac:dyDescent="0.25">
      <c r="B112" s="52" t="str">
        <f>IF(COUNTIF(Text!$C$4:$C$110,C112)&gt;0,VLOOKUP(C112,Text!$C$4:$H$110,6,FALSE),"")</f>
        <v/>
      </c>
      <c r="C112" s="53" t="s">
        <v>0</v>
      </c>
      <c r="D112" s="61"/>
      <c r="E112" s="55" t="s">
        <v>801</v>
      </c>
      <c r="F112" s="52" t="s">
        <v>3207</v>
      </c>
    </row>
    <row r="113" spans="2:6" x14ac:dyDescent="0.25">
      <c r="B113" s="52" t="str">
        <f>IF(COUNTIF(Text!$C$4:$C$110,C113)&gt;0,VLOOKUP(C113,Text!$C$4:$H$110,6,FALSE),"")</f>
        <v/>
      </c>
      <c r="C113" s="53" t="s">
        <v>1</v>
      </c>
      <c r="D113" s="61"/>
      <c r="E113" s="55" t="s">
        <v>802</v>
      </c>
      <c r="F113" s="52" t="s">
        <v>3207</v>
      </c>
    </row>
    <row r="114" spans="2:6" x14ac:dyDescent="0.25">
      <c r="B114" s="52" t="str">
        <f>IF(COUNTIF(Text!$C$4:$C$110,C114)&gt;0,VLOOKUP(C114,Text!$C$4:$H$110,6,FALSE),"")</f>
        <v/>
      </c>
      <c r="C114" s="53" t="s">
        <v>2</v>
      </c>
      <c r="D114" s="61"/>
      <c r="E114" s="55" t="s">
        <v>804</v>
      </c>
      <c r="F114" s="52" t="s">
        <v>3207</v>
      </c>
    </row>
    <row r="115" spans="2:6" x14ac:dyDescent="0.25">
      <c r="B115" s="52" t="str">
        <f>IF(COUNTIF(Text!$C$4:$C$110,C115)&gt;0,VLOOKUP(C115,Text!$C$4:$H$110,6,FALSE),"")</f>
        <v/>
      </c>
      <c r="C115" s="53" t="s">
        <v>316</v>
      </c>
      <c r="D115" s="61"/>
      <c r="E115" s="55" t="s">
        <v>806</v>
      </c>
      <c r="F115" s="52" t="s">
        <v>3207</v>
      </c>
    </row>
    <row r="116" spans="2:6" x14ac:dyDescent="0.25">
      <c r="B116" s="52" t="str">
        <f>IF(COUNTIF(Text!$C$4:$C$110,C116)&gt;0,VLOOKUP(C116,Text!$C$4:$H$110,6,FALSE),"")</f>
        <v/>
      </c>
      <c r="C116" s="53" t="s">
        <v>807</v>
      </c>
      <c r="D116" s="54"/>
      <c r="E116" s="55" t="s">
        <v>808</v>
      </c>
      <c r="F116" s="52" t="s">
        <v>3207</v>
      </c>
    </row>
    <row r="117" spans="2:6" x14ac:dyDescent="0.25">
      <c r="B117" s="52" t="str">
        <f>IF(COUNTIF(Text!$C$4:$C$110,C117)&gt;0,VLOOKUP(C117,Text!$C$4:$H$110,6,FALSE),"")</f>
        <v/>
      </c>
      <c r="C117" s="53" t="s">
        <v>809</v>
      </c>
      <c r="D117" s="61"/>
      <c r="E117" s="55" t="s">
        <v>810</v>
      </c>
      <c r="F117" s="52" t="s">
        <v>3207</v>
      </c>
    </row>
    <row r="118" spans="2:6" x14ac:dyDescent="0.25">
      <c r="B118" s="52" t="str">
        <f>IF(COUNTIF(Text!$C$4:$C$110,C118)&gt;0,VLOOKUP(C118,Text!$C$4:$H$110,6,FALSE),"")</f>
        <v/>
      </c>
      <c r="C118" s="53" t="s">
        <v>222</v>
      </c>
      <c r="D118" s="61"/>
      <c r="E118" s="55" t="s">
        <v>812</v>
      </c>
      <c r="F118" s="52" t="s">
        <v>3207</v>
      </c>
    </row>
    <row r="119" spans="2:6" x14ac:dyDescent="0.25">
      <c r="B119" s="52" t="str">
        <f>IF(COUNTIF(Text!$C$4:$C$110,C119)&gt;0,VLOOKUP(C119,Text!$C$4:$H$110,6,FALSE),"")</f>
        <v/>
      </c>
      <c r="C119" s="53" t="s">
        <v>223</v>
      </c>
      <c r="D119" s="61"/>
      <c r="E119" s="55" t="s">
        <v>814</v>
      </c>
      <c r="F119" s="52" t="s">
        <v>3207</v>
      </c>
    </row>
    <row r="120" spans="2:6" x14ac:dyDescent="0.25">
      <c r="B120" s="52" t="str">
        <f>IF(COUNTIF(Text!$C$4:$C$110,C120)&gt;0,VLOOKUP(C120,Text!$C$4:$H$110,6,FALSE),"")</f>
        <v/>
      </c>
      <c r="C120" s="53" t="s">
        <v>257</v>
      </c>
      <c r="D120" s="61"/>
      <c r="E120" s="55" t="s">
        <v>816</v>
      </c>
      <c r="F120" s="52" t="s">
        <v>3207</v>
      </c>
    </row>
    <row r="121" spans="2:6" x14ac:dyDescent="0.25">
      <c r="B121" s="52" t="str">
        <f>IF(COUNTIF(Text!$C$4:$C$110,C121)&gt;0,VLOOKUP(C121,Text!$C$4:$H$110,6,FALSE),"")</f>
        <v/>
      </c>
      <c r="C121" s="53" t="s">
        <v>221</v>
      </c>
      <c r="D121" s="61"/>
      <c r="E121" s="55" t="s">
        <v>818</v>
      </c>
      <c r="F121" s="52" t="s">
        <v>3207</v>
      </c>
    </row>
    <row r="122" spans="2:6" x14ac:dyDescent="0.25">
      <c r="B122" s="52" t="str">
        <f>IF(COUNTIF(Text!$C$4:$C$110,C122)&gt;0,VLOOKUP(C122,Text!$C$4:$H$110,6,FALSE),"")</f>
        <v/>
      </c>
      <c r="C122" s="53" t="s">
        <v>583</v>
      </c>
      <c r="D122" s="61"/>
      <c r="E122" s="55" t="s">
        <v>819</v>
      </c>
      <c r="F122" s="52" t="s">
        <v>3207</v>
      </c>
    </row>
    <row r="123" spans="2:6" x14ac:dyDescent="0.25">
      <c r="B123" s="52" t="str">
        <f>IF(COUNTIF(Text!$C$4:$C$110,C123)&gt;0,VLOOKUP(C123,Text!$C$4:$H$110,6,FALSE),"")</f>
        <v/>
      </c>
      <c r="C123" s="53" t="s">
        <v>820</v>
      </c>
      <c r="D123" s="61"/>
      <c r="E123" s="55" t="s">
        <v>821</v>
      </c>
      <c r="F123" s="52" t="s">
        <v>3207</v>
      </c>
    </row>
    <row r="124" spans="2:6" x14ac:dyDescent="0.25">
      <c r="B124" s="52">
        <f>IF(COUNTIF(Text!$C$4:$C$110,C124)&gt;0,VLOOKUP(C124,Text!$C$4:$H$110,6,FALSE),"")</f>
        <v>0</v>
      </c>
      <c r="C124" s="53" t="s">
        <v>823</v>
      </c>
      <c r="D124" s="54"/>
      <c r="E124" s="55" t="s">
        <v>824</v>
      </c>
      <c r="F124" s="52" t="s">
        <v>3207</v>
      </c>
    </row>
    <row r="125" spans="2:6" x14ac:dyDescent="0.25">
      <c r="B125" s="52" t="str">
        <f>IF(COUNTIF(Text!$C$4:$C$110,C125)&gt;0,VLOOKUP(C125,Text!$C$4:$H$110,6,FALSE),"")</f>
        <v/>
      </c>
      <c r="C125" s="53" t="s">
        <v>219</v>
      </c>
      <c r="D125" s="61"/>
      <c r="E125" s="55" t="s">
        <v>826</v>
      </c>
      <c r="F125" s="52" t="s">
        <v>3207</v>
      </c>
    </row>
    <row r="126" spans="2:6" x14ac:dyDescent="0.25">
      <c r="B126" s="52" t="str">
        <f>IF(COUNTIF(Text!$C$4:$C$110,C126)&gt;0,VLOOKUP(C126,Text!$C$4:$H$110,6,FALSE),"")</f>
        <v/>
      </c>
      <c r="C126" s="53" t="s">
        <v>256</v>
      </c>
      <c r="D126" s="54"/>
      <c r="E126" s="55" t="s">
        <v>828</v>
      </c>
      <c r="F126" s="52" t="s">
        <v>3207</v>
      </c>
    </row>
    <row r="127" spans="2:6" x14ac:dyDescent="0.25">
      <c r="B127" s="52" t="str">
        <f>IF(COUNTIF(Text!$C$4:$C$110,C127)&gt;0,VLOOKUP(C127,Text!$C$4:$H$110,6,FALSE),"")</f>
        <v/>
      </c>
      <c r="C127" s="53" t="s">
        <v>829</v>
      </c>
      <c r="D127" s="61"/>
      <c r="E127" s="55" t="s">
        <v>830</v>
      </c>
      <c r="F127" s="52" t="s">
        <v>3207</v>
      </c>
    </row>
    <row r="128" spans="2:6" ht="37.5" x14ac:dyDescent="0.25">
      <c r="B128" s="52" t="str">
        <f>IF(COUNTIF(Text!$C$4:$C$110,C128)&gt;0,VLOOKUP(C128,Text!$C$4:$H$110,6,FALSE),"")</f>
        <v/>
      </c>
      <c r="C128" s="53" t="s">
        <v>831</v>
      </c>
      <c r="D128" s="54"/>
      <c r="E128" s="55" t="s">
        <v>832</v>
      </c>
      <c r="F128" s="52" t="s">
        <v>3207</v>
      </c>
    </row>
    <row r="129" spans="2:6" x14ac:dyDescent="0.25">
      <c r="B129" s="52" t="str">
        <f>IF(COUNTIF(Text!$C$4:$C$110,C129)&gt;0,VLOOKUP(C129,Text!$C$4:$H$110,6,FALSE),"")</f>
        <v/>
      </c>
      <c r="C129" s="53" t="s">
        <v>224</v>
      </c>
      <c r="D129" s="61"/>
      <c r="E129" s="55" t="s">
        <v>833</v>
      </c>
      <c r="F129" s="52" t="s">
        <v>3207</v>
      </c>
    </row>
    <row r="130" spans="2:6" x14ac:dyDescent="0.25">
      <c r="B130" s="52">
        <f>IF(COUNTIF(Text!$C$4:$C$110,C130)&gt;0,VLOOKUP(C130,Text!$C$4:$H$110,6,FALSE),"")</f>
        <v>0</v>
      </c>
      <c r="C130" s="53" t="s">
        <v>218</v>
      </c>
      <c r="D130" s="61"/>
      <c r="E130" s="55" t="s">
        <v>835</v>
      </c>
      <c r="F130" s="52" t="s">
        <v>3207</v>
      </c>
    </row>
    <row r="131" spans="2:6" x14ac:dyDescent="0.25">
      <c r="B131" s="52" t="str">
        <f>IF(COUNTIF(Text!$C$4:$C$110,C131)&gt;0,VLOOKUP(C131,Text!$C$4:$H$110,6,FALSE),"")</f>
        <v/>
      </c>
      <c r="C131" s="53" t="s">
        <v>836</v>
      </c>
      <c r="D131" s="61"/>
      <c r="E131" s="55" t="s">
        <v>837</v>
      </c>
      <c r="F131" s="52" t="s">
        <v>3207</v>
      </c>
    </row>
    <row r="132" spans="2:6" x14ac:dyDescent="0.25">
      <c r="B132" s="52" t="str">
        <f>IF(COUNTIF(Text!$C$4:$C$110,C132)&gt;0,VLOOKUP(C132,Text!$C$4:$H$110,6,FALSE),"")</f>
        <v/>
      </c>
      <c r="C132" s="53" t="s">
        <v>838</v>
      </c>
      <c r="D132" s="61"/>
      <c r="E132" s="55" t="s">
        <v>839</v>
      </c>
      <c r="F132" s="52" t="s">
        <v>3207</v>
      </c>
    </row>
    <row r="133" spans="2:6" x14ac:dyDescent="0.25">
      <c r="B133" s="52" t="str">
        <f>IF(COUNTIF(Text!$C$4:$C$110,C133)&gt;0,VLOOKUP(C133,Text!$C$4:$H$110,6,FALSE),"")</f>
        <v/>
      </c>
      <c r="C133" s="53" t="s">
        <v>3294</v>
      </c>
      <c r="D133" s="61"/>
      <c r="E133" s="52" t="s">
        <v>3295</v>
      </c>
      <c r="F133" s="52"/>
    </row>
    <row r="134" spans="2:6" x14ac:dyDescent="0.25">
      <c r="B134" s="52" t="str">
        <f>IF(COUNTIF(Text!$C$4:$C$110,C134)&gt;0,VLOOKUP(C134,Text!$C$4:$H$110,6,FALSE),"")</f>
        <v/>
      </c>
      <c r="C134" s="53" t="s">
        <v>305</v>
      </c>
      <c r="D134" s="61"/>
      <c r="E134" s="52" t="s">
        <v>785</v>
      </c>
      <c r="F134" s="52"/>
    </row>
    <row r="135" spans="2:6" x14ac:dyDescent="0.25">
      <c r="B135" s="52" t="str">
        <f>IF(COUNTIF(Text!$C$4:$C$110,C135)&gt;0,VLOOKUP(C135,Text!$C$4:$H$110,6,FALSE),"")</f>
        <v/>
      </c>
      <c r="C135" s="53" t="s">
        <v>306</v>
      </c>
      <c r="D135" s="61"/>
      <c r="E135" s="52" t="s">
        <v>840</v>
      </c>
      <c r="F135" s="52"/>
    </row>
    <row r="136" spans="2:6" x14ac:dyDescent="0.25">
      <c r="B136" s="52" t="str">
        <f>IF(COUNTIF(Text!$C$4:$C$110,C136)&gt;0,VLOOKUP(C136,Text!$C$4:$H$110,6,FALSE),"")</f>
        <v/>
      </c>
      <c r="C136" s="65" t="s">
        <v>314</v>
      </c>
      <c r="D136" s="61"/>
      <c r="E136" s="66" t="s">
        <v>843</v>
      </c>
      <c r="F136" s="52"/>
    </row>
    <row r="137" spans="2:6" x14ac:dyDescent="0.25">
      <c r="B137" s="52" t="str">
        <f>IF(COUNTIF(Text!$C$4:$C$110,C137)&gt;0,VLOOKUP(C137,Text!$C$4:$H$110,6,FALSE),"")</f>
        <v/>
      </c>
      <c r="C137" s="53" t="s">
        <v>307</v>
      </c>
      <c r="D137" s="61"/>
      <c r="E137" s="52" t="s">
        <v>787</v>
      </c>
      <c r="F137" s="52"/>
    </row>
    <row r="138" spans="2:6" ht="25" x14ac:dyDescent="0.25">
      <c r="B138" s="52" t="str">
        <f>IF(COUNTIF(Text!$C$4:$C$110,C138)&gt;0,VLOOKUP(C138,Text!$C$4:$H$110,6,FALSE),"")</f>
        <v/>
      </c>
      <c r="C138" s="53" t="s">
        <v>310</v>
      </c>
      <c r="D138" s="61"/>
      <c r="E138" s="52"/>
      <c r="F138" s="52"/>
    </row>
    <row r="139" spans="2:6" x14ac:dyDescent="0.25">
      <c r="B139" s="52" t="str">
        <f>IF(COUNTIF(Text!$C$4:$C$110,C139)&gt;0,VLOOKUP(C139,Text!$C$4:$H$110,6,FALSE),"")</f>
        <v/>
      </c>
      <c r="C139" s="53" t="s">
        <v>313</v>
      </c>
      <c r="D139" s="61"/>
      <c r="E139" s="52" t="s">
        <v>841</v>
      </c>
      <c r="F139" s="52"/>
    </row>
    <row r="140" spans="2:6" x14ac:dyDescent="0.25">
      <c r="B140" s="52" t="str">
        <f>IF(COUNTIF(Text!$C$4:$C$110,C140)&gt;0,VLOOKUP(C140,Text!$C$4:$H$110,6,FALSE),"")</f>
        <v/>
      </c>
      <c r="C140" s="53" t="s">
        <v>314</v>
      </c>
      <c r="D140" s="61"/>
      <c r="E140" s="52" t="s">
        <v>843</v>
      </c>
      <c r="F140" s="52"/>
    </row>
    <row r="141" spans="2:6" x14ac:dyDescent="0.25">
      <c r="B141" s="52" t="str">
        <f>IF(COUNTIF(Text!$C$4:$C$110,C141)&gt;0,VLOOKUP(C141,Text!$C$4:$H$110,6,FALSE),"")</f>
        <v/>
      </c>
      <c r="C141" s="53" t="s">
        <v>844</v>
      </c>
      <c r="D141" s="61"/>
      <c r="E141" s="52" t="s">
        <v>845</v>
      </c>
      <c r="F141" s="52"/>
    </row>
    <row r="142" spans="2:6" x14ac:dyDescent="0.25">
      <c r="B142" s="52" t="str">
        <f>IF(COUNTIF(Text!$C$4:$C$110,C142)&gt;0,VLOOKUP(C142,Text!$C$4:$H$110,6,FALSE),"")</f>
        <v/>
      </c>
      <c r="C142" s="53" t="s">
        <v>846</v>
      </c>
      <c r="D142" s="61"/>
      <c r="E142" s="52" t="s">
        <v>847</v>
      </c>
      <c r="F142" s="52"/>
    </row>
    <row r="143" spans="2:6" x14ac:dyDescent="0.25">
      <c r="B143" s="52" t="str">
        <f>IF(COUNTIF(Text!$C$4:$C$110,C143)&gt;0,VLOOKUP(C143,Text!$C$4:$H$110,6,FALSE),"")</f>
        <v/>
      </c>
      <c r="C143" s="53" t="s">
        <v>849</v>
      </c>
      <c r="D143" s="61"/>
      <c r="E143" s="52" t="s">
        <v>850</v>
      </c>
      <c r="F143" s="52"/>
    </row>
    <row r="144" spans="2:6" x14ac:dyDescent="0.25">
      <c r="B144" s="52" t="str">
        <f>IF(COUNTIF(Text!$C$4:$C$110,C144)&gt;0,VLOOKUP(C144,Text!$C$4:$H$110,6,FALSE),"")</f>
        <v/>
      </c>
      <c r="C144" s="53" t="s">
        <v>790</v>
      </c>
      <c r="D144" s="61"/>
      <c r="E144" s="52" t="s">
        <v>791</v>
      </c>
      <c r="F144" s="52"/>
    </row>
    <row r="145" spans="2:6" x14ac:dyDescent="0.25">
      <c r="B145" s="52" t="str">
        <f>IF(COUNTIF(Text!$C$4:$C$110,C145)&gt;0,VLOOKUP(C145,Text!$C$4:$H$110,6,FALSE),"")</f>
        <v/>
      </c>
      <c r="C145" s="53" t="s">
        <v>852</v>
      </c>
      <c r="D145" s="61"/>
      <c r="E145" s="52" t="s">
        <v>853</v>
      </c>
      <c r="F145" s="52"/>
    </row>
    <row r="146" spans="2:6" x14ac:dyDescent="0.25">
      <c r="B146" s="52" t="str">
        <f>IF(COUNTIF(Text!$C$4:$C$110,C146)&gt;0,VLOOKUP(C146,Text!$C$4:$H$110,6,FALSE),"")</f>
        <v/>
      </c>
      <c r="C146" s="53" t="s">
        <v>315</v>
      </c>
      <c r="D146" s="61"/>
      <c r="E146" s="52" t="s">
        <v>854</v>
      </c>
      <c r="F146" s="52"/>
    </row>
    <row r="147" spans="2:6" x14ac:dyDescent="0.25">
      <c r="B147" s="52" t="str">
        <f>IF(COUNTIF(Text!$C$4:$C$110,C147)&gt;0,VLOOKUP(C147,Text!$C$4:$H$110,6,FALSE),"")</f>
        <v/>
      </c>
      <c r="C147" s="53" t="s">
        <v>856</v>
      </c>
      <c r="D147" s="61"/>
      <c r="E147" s="52" t="s">
        <v>857</v>
      </c>
      <c r="F147" s="52"/>
    </row>
    <row r="148" spans="2:6" ht="25" x14ac:dyDescent="0.25">
      <c r="B148" s="52" t="str">
        <f>IF(COUNTIF(Text!$C$4:$C$110,C148)&gt;0,VLOOKUP(C148,Text!$C$4:$H$110,6,FALSE),"")</f>
        <v/>
      </c>
      <c r="C148" s="53" t="s">
        <v>309</v>
      </c>
      <c r="D148" s="61"/>
      <c r="E148" s="52" t="s">
        <v>858</v>
      </c>
      <c r="F148" s="52"/>
    </row>
    <row r="149" spans="2:6" x14ac:dyDescent="0.25">
      <c r="B149" s="52" t="str">
        <f>IF(COUNTIF(Text!$C$4:$C$110,C149)&gt;0,VLOOKUP(C149,Text!$C$4:$H$110,6,FALSE),"")</f>
        <v/>
      </c>
      <c r="C149" s="53" t="s">
        <v>859</v>
      </c>
      <c r="D149" s="61"/>
      <c r="E149" s="52" t="s">
        <v>860</v>
      </c>
      <c r="F149" s="52"/>
    </row>
    <row r="150" spans="2:6" x14ac:dyDescent="0.25">
      <c r="B150" s="52" t="str">
        <f>IF(COUNTIF(Text!$C$4:$C$110,C150)&gt;0,VLOOKUP(C150,Text!$C$4:$H$110,6,FALSE),"")</f>
        <v/>
      </c>
      <c r="C150" s="53" t="s">
        <v>45</v>
      </c>
      <c r="D150" s="61"/>
      <c r="E150" s="52" t="s">
        <v>861</v>
      </c>
      <c r="F150" s="52"/>
    </row>
    <row r="151" spans="2:6" ht="15.5" x14ac:dyDescent="0.25">
      <c r="B151" s="52" t="str">
        <f>IF(COUNTIF(Text!$C$4:$C$110,C151)&gt;0,VLOOKUP(C151,Text!$C$4:$H$110,6,FALSE),"")</f>
        <v/>
      </c>
      <c r="C151" s="53" t="s">
        <v>863</v>
      </c>
      <c r="D151" s="54" t="s">
        <v>682</v>
      </c>
      <c r="E151" s="55" t="s">
        <v>864</v>
      </c>
      <c r="F151" s="59" t="str">
        <f>IF(ISERROR(VLOOKUP(D151,Translate!#REF!,2,FALSE)),"",VLOOKUP(D151,Translate!#REF!,2,FALSE))</f>
        <v/>
      </c>
    </row>
    <row r="152" spans="2:6" x14ac:dyDescent="0.25">
      <c r="B152" s="52" t="str">
        <f>IF(COUNTIF(Text!$C$4:$C$110,C152)&gt;0,VLOOKUP(C152,Text!$C$4:$H$110,6,FALSE),"")</f>
        <v/>
      </c>
      <c r="C152" s="53" t="s">
        <v>865</v>
      </c>
      <c r="D152" s="54"/>
      <c r="E152" s="55" t="s">
        <v>866</v>
      </c>
      <c r="F152" s="52" t="s">
        <v>3207</v>
      </c>
    </row>
    <row r="153" spans="2:6" x14ac:dyDescent="0.25">
      <c r="B153" s="52" t="str">
        <f>IF(COUNTIF(Text!$C$4:$C$110,C153)&gt;0,VLOOKUP(C153,Text!$C$4:$H$110,6,FALSE),"")</f>
        <v/>
      </c>
      <c r="C153" s="53" t="s">
        <v>867</v>
      </c>
      <c r="D153" s="54"/>
      <c r="E153" s="55" t="s">
        <v>868</v>
      </c>
      <c r="F153" s="52" t="s">
        <v>3207</v>
      </c>
    </row>
    <row r="154" spans="2:6" x14ac:dyDescent="0.25">
      <c r="B154" s="52" t="str">
        <f>IF(COUNTIF(Text!$C$4:$C$110,C154)&gt;0,VLOOKUP(C154,Text!$C$4:$H$110,6,FALSE),"")</f>
        <v/>
      </c>
      <c r="C154" s="53" t="s">
        <v>869</v>
      </c>
      <c r="D154" s="54"/>
      <c r="E154" s="55" t="s">
        <v>870</v>
      </c>
      <c r="F154" s="52" t="s">
        <v>3207</v>
      </c>
    </row>
    <row r="155" spans="2:6" x14ac:dyDescent="0.25">
      <c r="B155" s="52" t="str">
        <f>IF(COUNTIF(Text!$C$4:$C$110,C155)&gt;0,VLOOKUP(C155,Text!$C$4:$H$110,6,FALSE),"")</f>
        <v/>
      </c>
      <c r="C155" s="53" t="s">
        <v>871</v>
      </c>
      <c r="D155" s="54"/>
      <c r="E155" s="55" t="s">
        <v>872</v>
      </c>
      <c r="F155" s="52" t="s">
        <v>3207</v>
      </c>
    </row>
    <row r="156" spans="2:6" x14ac:dyDescent="0.25">
      <c r="B156" s="52" t="str">
        <f>IF(COUNTIF(Text!$C$4:$C$110,C156)&gt;0,VLOOKUP(C156,Text!$C$4:$H$110,6,FALSE),"")</f>
        <v/>
      </c>
      <c r="C156" s="53" t="s">
        <v>873</v>
      </c>
      <c r="D156" s="54"/>
      <c r="E156" s="55" t="s">
        <v>874</v>
      </c>
      <c r="F156" s="52" t="s">
        <v>3207</v>
      </c>
    </row>
    <row r="157" spans="2:6" x14ac:dyDescent="0.25">
      <c r="B157" s="52" t="str">
        <f>IF(COUNTIF(Text!$C$4:$C$110,C157)&gt;0,VLOOKUP(C157,Text!$C$4:$H$110,6,FALSE),"")</f>
        <v/>
      </c>
      <c r="C157" s="53" t="s">
        <v>399</v>
      </c>
      <c r="D157" s="54"/>
      <c r="E157" s="55" t="s">
        <v>875</v>
      </c>
      <c r="F157" s="52" t="s">
        <v>3207</v>
      </c>
    </row>
    <row r="158" spans="2:6" x14ac:dyDescent="0.25">
      <c r="B158" s="52" t="str">
        <f>IF(COUNTIF(Text!$C$4:$C$110,C158)&gt;0,VLOOKUP(C158,Text!$C$4:$H$110,6,FALSE),"")</f>
        <v/>
      </c>
      <c r="C158" s="53" t="s">
        <v>876</v>
      </c>
      <c r="D158" s="54"/>
      <c r="E158" s="55" t="s">
        <v>877</v>
      </c>
      <c r="F158" s="52" t="s">
        <v>3207</v>
      </c>
    </row>
    <row r="159" spans="2:6" x14ac:dyDescent="0.25">
      <c r="B159" s="52" t="str">
        <f>IF(COUNTIF(Text!$C$4:$C$110,C159)&gt;0,VLOOKUP(C159,Text!$C$4:$H$110,6,FALSE),"")</f>
        <v/>
      </c>
      <c r="C159" s="53" t="s">
        <v>878</v>
      </c>
      <c r="D159" s="54"/>
      <c r="E159" s="55" t="s">
        <v>879</v>
      </c>
      <c r="F159" s="52" t="s">
        <v>3207</v>
      </c>
    </row>
    <row r="160" spans="2:6" x14ac:dyDescent="0.25">
      <c r="B160" s="52" t="str">
        <f>IF(COUNTIF(Text!$C$4:$C$110,C160)&gt;0,VLOOKUP(C160,Text!$C$4:$H$110,6,FALSE),"")</f>
        <v/>
      </c>
      <c r="C160" s="53" t="s">
        <v>880</v>
      </c>
      <c r="D160" s="54"/>
      <c r="E160" s="55" t="s">
        <v>881</v>
      </c>
      <c r="F160" s="52" t="s">
        <v>3207</v>
      </c>
    </row>
    <row r="161" spans="2:6" x14ac:dyDescent="0.25">
      <c r="B161" s="52" t="str">
        <f>IF(COUNTIF(Text!$C$4:$C$110,C161)&gt;0,VLOOKUP(C161,Text!$C$4:$H$110,6,FALSE),"")</f>
        <v/>
      </c>
      <c r="C161" s="53" t="s">
        <v>882</v>
      </c>
      <c r="D161" s="54"/>
      <c r="E161" s="55" t="s">
        <v>883</v>
      </c>
      <c r="F161" s="52" t="s">
        <v>3207</v>
      </c>
    </row>
    <row r="162" spans="2:6" x14ac:dyDescent="0.25">
      <c r="B162" s="52" t="str">
        <f>IF(COUNTIF(Text!$C$4:$C$110,C162)&gt;0,VLOOKUP(C162,Text!$C$4:$H$110,6,FALSE),"")</f>
        <v/>
      </c>
      <c r="C162" s="53" t="s">
        <v>884</v>
      </c>
      <c r="D162" s="54"/>
      <c r="E162" s="55" t="s">
        <v>885</v>
      </c>
      <c r="F162" s="52" t="s">
        <v>3207</v>
      </c>
    </row>
    <row r="163" spans="2:6" x14ac:dyDescent="0.25">
      <c r="B163" s="52" t="str">
        <f>IF(COUNTIF(Text!$C$4:$C$110,C163)&gt;0,VLOOKUP(C163,Text!$C$4:$H$110,6,FALSE),"")</f>
        <v/>
      </c>
      <c r="C163" s="53" t="s">
        <v>886</v>
      </c>
      <c r="D163" s="54"/>
      <c r="E163" s="55" t="s">
        <v>887</v>
      </c>
      <c r="F163" s="52" t="s">
        <v>3207</v>
      </c>
    </row>
    <row r="164" spans="2:6" x14ac:dyDescent="0.25">
      <c r="B164" s="52" t="str">
        <f>IF(COUNTIF(Text!$C$4:$C$110,C164)&gt;0,VLOOKUP(C164,Text!$C$4:$H$110,6,FALSE),"")</f>
        <v/>
      </c>
      <c r="C164" s="53" t="s">
        <v>888</v>
      </c>
      <c r="D164" s="54"/>
      <c r="E164" s="55" t="s">
        <v>889</v>
      </c>
      <c r="F164" s="52" t="s">
        <v>3207</v>
      </c>
    </row>
    <row r="165" spans="2:6" x14ac:dyDescent="0.25">
      <c r="B165" s="52" t="str">
        <f>IF(COUNTIF(Text!$C$4:$C$110,C165)&gt;0,VLOOKUP(C165,Text!$C$4:$H$110,6,FALSE),"")</f>
        <v/>
      </c>
      <c r="C165" s="53" t="s">
        <v>890</v>
      </c>
      <c r="D165" s="54"/>
      <c r="E165" s="55" t="s">
        <v>891</v>
      </c>
      <c r="F165" s="52" t="s">
        <v>3207</v>
      </c>
    </row>
    <row r="166" spans="2:6" x14ac:dyDescent="0.25">
      <c r="B166" s="52" t="str">
        <f>IF(COUNTIF(Text!$C$4:$C$110,C166)&gt;0,VLOOKUP(C166,Text!$C$4:$H$110,6,FALSE),"")</f>
        <v/>
      </c>
      <c r="C166" s="53" t="s">
        <v>892</v>
      </c>
      <c r="D166" s="54"/>
      <c r="E166" s="55" t="s">
        <v>893</v>
      </c>
      <c r="F166" s="52" t="s">
        <v>3207</v>
      </c>
    </row>
    <row r="167" spans="2:6" x14ac:dyDescent="0.25">
      <c r="B167" s="52" t="str">
        <f>IF(COUNTIF(Text!$C$4:$C$110,C167)&gt;0,VLOOKUP(C167,Text!$C$4:$H$110,6,FALSE),"")</f>
        <v/>
      </c>
      <c r="C167" s="53" t="s">
        <v>419</v>
      </c>
      <c r="D167" s="54"/>
      <c r="E167" s="55" t="s">
        <v>894</v>
      </c>
      <c r="F167" s="52" t="s">
        <v>3207</v>
      </c>
    </row>
    <row r="168" spans="2:6" x14ac:dyDescent="0.25">
      <c r="B168" s="52" t="str">
        <f>IF(COUNTIF(Text!$C$4:$C$110,C168)&gt;0,VLOOKUP(C168,Text!$C$4:$H$110,6,FALSE),"")</f>
        <v/>
      </c>
      <c r="C168" s="53" t="s">
        <v>895</v>
      </c>
      <c r="D168" s="54"/>
      <c r="E168" s="55" t="s">
        <v>896</v>
      </c>
      <c r="F168" s="52" t="s">
        <v>3207</v>
      </c>
    </row>
    <row r="169" spans="2:6" x14ac:dyDescent="0.25">
      <c r="B169" s="52" t="str">
        <f>IF(COUNTIF(Text!$C$4:$C$110,C169)&gt;0,VLOOKUP(C169,Text!$C$4:$H$110,6,FALSE),"")</f>
        <v/>
      </c>
      <c r="C169" s="53" t="s">
        <v>897</v>
      </c>
      <c r="D169" s="54"/>
      <c r="E169" s="55" t="s">
        <v>898</v>
      </c>
      <c r="F169" s="52" t="s">
        <v>3207</v>
      </c>
    </row>
    <row r="170" spans="2:6" x14ac:dyDescent="0.25">
      <c r="B170" s="52" t="str">
        <f>IF(COUNTIF(Text!$C$4:$C$110,C170)&gt;0,VLOOKUP(C170,Text!$C$4:$H$110,6,FALSE),"")</f>
        <v/>
      </c>
      <c r="C170" s="53" t="s">
        <v>899</v>
      </c>
      <c r="D170" s="54"/>
      <c r="E170" s="55" t="s">
        <v>900</v>
      </c>
      <c r="F170" s="52" t="s">
        <v>3207</v>
      </c>
    </row>
    <row r="171" spans="2:6" x14ac:dyDescent="0.25">
      <c r="B171" s="52" t="str">
        <f>IF(COUNTIF(Text!$C$4:$C$110,C171)&gt;0,VLOOKUP(C171,Text!$C$4:$H$110,6,FALSE),"")</f>
        <v/>
      </c>
      <c r="C171" s="53" t="s">
        <v>428</v>
      </c>
      <c r="D171" s="54"/>
      <c r="E171" s="55" t="s">
        <v>901</v>
      </c>
      <c r="F171" s="52" t="s">
        <v>3207</v>
      </c>
    </row>
    <row r="172" spans="2:6" x14ac:dyDescent="0.25">
      <c r="B172" s="52" t="str">
        <f>IF(COUNTIF(Text!$C$4:$C$110,C172)&gt;0,VLOOKUP(C172,Text!$C$4:$H$110,6,FALSE),"")</f>
        <v/>
      </c>
      <c r="C172" s="53" t="s">
        <v>396</v>
      </c>
      <c r="D172" s="54"/>
      <c r="E172" s="55" t="s">
        <v>902</v>
      </c>
      <c r="F172" s="52" t="s">
        <v>3207</v>
      </c>
    </row>
    <row r="173" spans="2:6" x14ac:dyDescent="0.25">
      <c r="B173" s="52" t="str">
        <f>IF(COUNTIF(Text!$C$4:$C$110,C173)&gt;0,VLOOKUP(C173,Text!$C$4:$H$110,6,FALSE),"")</f>
        <v/>
      </c>
      <c r="C173" s="53" t="s">
        <v>903</v>
      </c>
      <c r="D173" s="54"/>
      <c r="E173" s="55" t="s">
        <v>904</v>
      </c>
      <c r="F173" s="52" t="s">
        <v>3207</v>
      </c>
    </row>
    <row r="174" spans="2:6" x14ac:dyDescent="0.25">
      <c r="B174" s="52" t="str">
        <f>IF(COUNTIF(Text!$C$4:$C$110,C174)&gt;0,VLOOKUP(C174,Text!$C$4:$H$110,6,FALSE),"")</f>
        <v/>
      </c>
      <c r="C174" s="53" t="s">
        <v>905</v>
      </c>
      <c r="D174" s="54"/>
      <c r="E174" s="55" t="s">
        <v>906</v>
      </c>
      <c r="F174" s="52" t="s">
        <v>3207</v>
      </c>
    </row>
    <row r="175" spans="2:6" x14ac:dyDescent="0.25">
      <c r="B175" s="52" t="str">
        <f>IF(COUNTIF(Text!$C$4:$C$110,C175)&gt;0,VLOOKUP(C175,Text!$C$4:$H$110,6,FALSE),"")</f>
        <v/>
      </c>
      <c r="C175" s="53" t="s">
        <v>907</v>
      </c>
      <c r="D175" s="54"/>
      <c r="E175" s="55" t="s">
        <v>908</v>
      </c>
      <c r="F175" s="52" t="s">
        <v>3207</v>
      </c>
    </row>
    <row r="176" spans="2:6" x14ac:dyDescent="0.25">
      <c r="B176" s="52" t="str">
        <f>IF(COUNTIF(Text!$C$4:$C$110,C176)&gt;0,VLOOKUP(C176,Text!$C$4:$H$110,6,FALSE),"")</f>
        <v/>
      </c>
      <c r="C176" s="53" t="s">
        <v>909</v>
      </c>
      <c r="D176" s="54"/>
      <c r="E176" s="55" t="s">
        <v>910</v>
      </c>
      <c r="F176" s="52" t="s">
        <v>3207</v>
      </c>
    </row>
    <row r="177" spans="2:6" x14ac:dyDescent="0.25">
      <c r="B177" s="52" t="str">
        <f>IF(COUNTIF(Text!$C$4:$C$110,C177)&gt;0,VLOOKUP(C177,Text!$C$4:$H$110,6,FALSE),"")</f>
        <v/>
      </c>
      <c r="C177" s="53" t="s">
        <v>911</v>
      </c>
      <c r="D177" s="54"/>
      <c r="E177" s="55" t="s">
        <v>912</v>
      </c>
      <c r="F177" s="52" t="s">
        <v>3207</v>
      </c>
    </row>
    <row r="178" spans="2:6" x14ac:dyDescent="0.25">
      <c r="B178" s="52" t="str">
        <f>IF(COUNTIF(Text!$C$4:$C$110,C178)&gt;0,VLOOKUP(C178,Text!$C$4:$H$110,6,FALSE),"")</f>
        <v/>
      </c>
      <c r="C178" s="53" t="s">
        <v>381</v>
      </c>
      <c r="D178" s="54"/>
      <c r="E178" s="55" t="s">
        <v>913</v>
      </c>
      <c r="F178" s="52" t="s">
        <v>3207</v>
      </c>
    </row>
    <row r="179" spans="2:6" x14ac:dyDescent="0.25">
      <c r="B179" s="52" t="str">
        <f>IF(COUNTIF(Text!$C$4:$C$110,C179)&gt;0,VLOOKUP(C179,Text!$C$4:$H$110,6,FALSE),"")</f>
        <v/>
      </c>
      <c r="C179" s="53" t="s">
        <v>914</v>
      </c>
      <c r="D179" s="54"/>
      <c r="E179" s="55" t="s">
        <v>915</v>
      </c>
      <c r="F179" s="52" t="s">
        <v>3207</v>
      </c>
    </row>
    <row r="180" spans="2:6" x14ac:dyDescent="0.25">
      <c r="B180" s="52" t="str">
        <f>IF(COUNTIF(Text!$C$4:$C$110,C180)&gt;0,VLOOKUP(C180,Text!$C$4:$H$110,6,FALSE),"")</f>
        <v/>
      </c>
      <c r="C180" s="53" t="s">
        <v>916</v>
      </c>
      <c r="D180" s="54"/>
      <c r="E180" s="55" t="s">
        <v>917</v>
      </c>
      <c r="F180" s="52" t="s">
        <v>3207</v>
      </c>
    </row>
    <row r="181" spans="2:6" x14ac:dyDescent="0.25">
      <c r="B181" s="52" t="str">
        <f>IF(COUNTIF(Text!$C$4:$C$110,C181)&gt;0,VLOOKUP(C181,Text!$C$4:$H$110,6,FALSE),"")</f>
        <v/>
      </c>
      <c r="C181" s="53" t="s">
        <v>918</v>
      </c>
      <c r="D181" s="54"/>
      <c r="E181" s="55" t="s">
        <v>919</v>
      </c>
      <c r="F181" s="52" t="s">
        <v>3207</v>
      </c>
    </row>
    <row r="182" spans="2:6" x14ac:dyDescent="0.25">
      <c r="B182" s="52" t="str">
        <f>IF(COUNTIF(Text!$C$4:$C$110,C182)&gt;0,VLOOKUP(C182,Text!$C$4:$H$110,6,FALSE),"")</f>
        <v/>
      </c>
      <c r="C182" s="53" t="s">
        <v>920</v>
      </c>
      <c r="D182" s="54"/>
      <c r="E182" s="55" t="s">
        <v>921</v>
      </c>
      <c r="F182" s="52" t="s">
        <v>3207</v>
      </c>
    </row>
    <row r="183" spans="2:6" x14ac:dyDescent="0.25">
      <c r="B183" s="52" t="str">
        <f>IF(COUNTIF(Text!$C$4:$C$110,C183)&gt;0,VLOOKUP(C183,Text!$C$4:$H$110,6,FALSE),"")</f>
        <v/>
      </c>
      <c r="C183" s="53" t="s">
        <v>922</v>
      </c>
      <c r="D183" s="54"/>
      <c r="E183" s="55" t="s">
        <v>923</v>
      </c>
      <c r="F183" s="52" t="s">
        <v>3207</v>
      </c>
    </row>
    <row r="184" spans="2:6" x14ac:dyDescent="0.25">
      <c r="B184" s="52" t="str">
        <f>IF(COUNTIF(Text!$C$4:$C$110,C184)&gt;0,VLOOKUP(C184,Text!$C$4:$H$110,6,FALSE),"")</f>
        <v/>
      </c>
      <c r="C184" s="53" t="s">
        <v>924</v>
      </c>
      <c r="D184" s="54"/>
      <c r="E184" s="55" t="s">
        <v>925</v>
      </c>
      <c r="F184" s="52" t="s">
        <v>3207</v>
      </c>
    </row>
    <row r="185" spans="2:6" x14ac:dyDescent="0.25">
      <c r="B185" s="52" t="str">
        <f>IF(COUNTIF(Text!$C$4:$C$110,C185)&gt;0,VLOOKUP(C185,Text!$C$4:$H$110,6,FALSE),"")</f>
        <v/>
      </c>
      <c r="C185" s="53" t="s">
        <v>926</v>
      </c>
      <c r="D185" s="54"/>
      <c r="E185" s="55" t="s">
        <v>927</v>
      </c>
      <c r="F185" s="52" t="s">
        <v>3207</v>
      </c>
    </row>
    <row r="186" spans="2:6" x14ac:dyDescent="0.25">
      <c r="B186" s="52" t="str">
        <f>IF(COUNTIF(Text!$C$4:$C$110,C186)&gt;0,VLOOKUP(C186,Text!$C$4:$H$110,6,FALSE),"")</f>
        <v/>
      </c>
      <c r="C186" s="53" t="s">
        <v>928</v>
      </c>
      <c r="D186" s="54"/>
      <c r="E186" s="55" t="s">
        <v>929</v>
      </c>
      <c r="F186" s="52" t="s">
        <v>3207</v>
      </c>
    </row>
    <row r="187" spans="2:6" x14ac:dyDescent="0.25">
      <c r="B187" s="52" t="str">
        <f>IF(COUNTIF(Text!$C$4:$C$110,C187)&gt;0,VLOOKUP(C187,Text!$C$4:$H$110,6,FALSE),"")</f>
        <v/>
      </c>
      <c r="C187" s="53" t="s">
        <v>930</v>
      </c>
      <c r="D187" s="54"/>
      <c r="E187" s="55" t="s">
        <v>931</v>
      </c>
      <c r="F187" s="52" t="s">
        <v>3207</v>
      </c>
    </row>
    <row r="188" spans="2:6" x14ac:dyDescent="0.25">
      <c r="B188" s="52" t="str">
        <f>IF(COUNTIF(Text!$C$4:$C$110,C188)&gt;0,VLOOKUP(C188,Text!$C$4:$H$110,6,FALSE),"")</f>
        <v/>
      </c>
      <c r="C188" s="53" t="s">
        <v>932</v>
      </c>
      <c r="D188" s="54"/>
      <c r="E188" s="55" t="s">
        <v>933</v>
      </c>
      <c r="F188" s="52" t="s">
        <v>3207</v>
      </c>
    </row>
    <row r="189" spans="2:6" x14ac:dyDescent="0.25">
      <c r="B189" s="52" t="str">
        <f>IF(COUNTIF(Text!$C$4:$C$110,C189)&gt;0,VLOOKUP(C189,Text!$C$4:$H$110,6,FALSE),"")</f>
        <v/>
      </c>
      <c r="C189" s="53" t="s">
        <v>935</v>
      </c>
      <c r="D189" s="54"/>
      <c r="E189" s="55" t="s">
        <v>936</v>
      </c>
      <c r="F189" s="52" t="s">
        <v>3207</v>
      </c>
    </row>
    <row r="190" spans="2:6" x14ac:dyDescent="0.25">
      <c r="B190" s="52" t="str">
        <f>IF(COUNTIF(Text!$C$4:$C$110,C190)&gt;0,VLOOKUP(C190,Text!$C$4:$H$110,6,FALSE),"")</f>
        <v/>
      </c>
      <c r="C190" s="53" t="s">
        <v>938</v>
      </c>
      <c r="D190" s="54"/>
      <c r="E190" s="55" t="s">
        <v>939</v>
      </c>
      <c r="F190" s="52" t="s">
        <v>3207</v>
      </c>
    </row>
    <row r="191" spans="2:6" x14ac:dyDescent="0.25">
      <c r="B191" s="52" t="str">
        <f>IF(COUNTIF(Text!$C$4:$C$110,C191)&gt;0,VLOOKUP(C191,Text!$C$4:$H$110,6,FALSE),"")</f>
        <v/>
      </c>
      <c r="C191" s="53" t="s">
        <v>941</v>
      </c>
      <c r="D191" s="54"/>
      <c r="E191" s="55" t="s">
        <v>942</v>
      </c>
      <c r="F191" s="52" t="s">
        <v>3207</v>
      </c>
    </row>
    <row r="192" spans="2:6" x14ac:dyDescent="0.25">
      <c r="B192" s="52" t="str">
        <f>IF(COUNTIF(Text!$C$4:$C$110,C192)&gt;0,VLOOKUP(C192,Text!$C$4:$H$110,6,FALSE),"")</f>
        <v/>
      </c>
      <c r="C192" s="53" t="s">
        <v>944</v>
      </c>
      <c r="D192" s="54"/>
      <c r="E192" s="55" t="s">
        <v>945</v>
      </c>
      <c r="F192" s="52" t="s">
        <v>3207</v>
      </c>
    </row>
    <row r="193" spans="2:6" x14ac:dyDescent="0.25">
      <c r="B193" s="52" t="str">
        <f>IF(COUNTIF(Text!$C$4:$C$110,C193)&gt;0,VLOOKUP(C193,Text!$C$4:$H$110,6,FALSE),"")</f>
        <v/>
      </c>
      <c r="C193" s="53" t="s">
        <v>345</v>
      </c>
      <c r="D193" s="54"/>
      <c r="E193" s="55" t="s">
        <v>946</v>
      </c>
      <c r="F193" s="52" t="s">
        <v>3207</v>
      </c>
    </row>
    <row r="194" spans="2:6" x14ac:dyDescent="0.25">
      <c r="B194" s="52" t="str">
        <f>IF(COUNTIF(Text!$C$4:$C$110,C194)&gt;0,VLOOKUP(C194,Text!$C$4:$H$110,6,FALSE),"")</f>
        <v/>
      </c>
      <c r="C194" s="53" t="s">
        <v>947</v>
      </c>
      <c r="D194" s="54"/>
      <c r="E194" s="55" t="s">
        <v>948</v>
      </c>
      <c r="F194" s="52" t="s">
        <v>3207</v>
      </c>
    </row>
    <row r="195" spans="2:6" x14ac:dyDescent="0.25">
      <c r="B195" s="52" t="str">
        <f>IF(COUNTIF(Text!$C$4:$C$110,C195)&gt;0,VLOOKUP(C195,Text!$C$4:$H$110,6,FALSE),"")</f>
        <v/>
      </c>
      <c r="C195" s="53" t="s">
        <v>949</v>
      </c>
      <c r="D195" s="54"/>
      <c r="E195" s="55" t="s">
        <v>950</v>
      </c>
      <c r="F195" s="52" t="s">
        <v>3207</v>
      </c>
    </row>
    <row r="196" spans="2:6" x14ac:dyDescent="0.25">
      <c r="B196" s="52" t="str">
        <f>IF(COUNTIF(Text!$C$4:$C$110,C196)&gt;0,VLOOKUP(C196,Text!$C$4:$H$110,6,FALSE),"")</f>
        <v/>
      </c>
      <c r="C196" s="53" t="s">
        <v>951</v>
      </c>
      <c r="D196" s="54"/>
      <c r="E196" s="55" t="s">
        <v>952</v>
      </c>
      <c r="F196" s="52" t="s">
        <v>3207</v>
      </c>
    </row>
    <row r="197" spans="2:6" x14ac:dyDescent="0.25">
      <c r="B197" s="52" t="str">
        <f>IF(COUNTIF(Text!$C$4:$C$110,C197)&gt;0,VLOOKUP(C197,Text!$C$4:$H$110,6,FALSE),"")</f>
        <v/>
      </c>
      <c r="C197" s="53" t="s">
        <v>953</v>
      </c>
      <c r="D197" s="54"/>
      <c r="E197" s="55" t="s">
        <v>954</v>
      </c>
      <c r="F197" s="52" t="s">
        <v>3207</v>
      </c>
    </row>
    <row r="198" spans="2:6" x14ac:dyDescent="0.25">
      <c r="B198" s="52" t="str">
        <f>IF(COUNTIF(Text!$C$4:$C$110,C198)&gt;0,VLOOKUP(C198,Text!$C$4:$H$110,6,FALSE),"")</f>
        <v/>
      </c>
      <c r="C198" s="53" t="s">
        <v>956</v>
      </c>
      <c r="D198" s="54"/>
      <c r="E198" s="55" t="s">
        <v>957</v>
      </c>
      <c r="F198" s="52" t="s">
        <v>3207</v>
      </c>
    </row>
    <row r="199" spans="2:6" x14ac:dyDescent="0.25">
      <c r="B199" s="52" t="str">
        <f>IF(COUNTIF(Text!$C$4:$C$110,C199)&gt;0,VLOOKUP(C199,Text!$C$4:$H$110,6,FALSE),"")</f>
        <v/>
      </c>
      <c r="C199" s="53" t="s">
        <v>958</v>
      </c>
      <c r="D199" s="54"/>
      <c r="E199" s="55" t="s">
        <v>959</v>
      </c>
      <c r="F199" s="52" t="s">
        <v>3207</v>
      </c>
    </row>
    <row r="200" spans="2:6" x14ac:dyDescent="0.25">
      <c r="B200" s="52" t="str">
        <f>IF(COUNTIF(Text!$C$4:$C$110,C200)&gt;0,VLOOKUP(C200,Text!$C$4:$H$110,6,FALSE),"")</f>
        <v/>
      </c>
      <c r="C200" s="53" t="s">
        <v>960</v>
      </c>
      <c r="D200" s="54"/>
      <c r="E200" s="55" t="s">
        <v>961</v>
      </c>
      <c r="F200" s="52" t="s">
        <v>3207</v>
      </c>
    </row>
    <row r="201" spans="2:6" x14ac:dyDescent="0.25">
      <c r="B201" s="52" t="str">
        <f>IF(COUNTIF(Text!$C$4:$C$110,C201)&gt;0,VLOOKUP(C201,Text!$C$4:$H$110,6,FALSE),"")</f>
        <v/>
      </c>
      <c r="C201" s="53" t="s">
        <v>963</v>
      </c>
      <c r="D201" s="54"/>
      <c r="E201" s="55" t="s">
        <v>964</v>
      </c>
      <c r="F201" s="52" t="s">
        <v>3207</v>
      </c>
    </row>
    <row r="202" spans="2:6" x14ac:dyDescent="0.25">
      <c r="B202" s="52" t="str">
        <f>IF(COUNTIF(Text!$C$4:$C$110,C202)&gt;0,VLOOKUP(C202,Text!$C$4:$H$110,6,FALSE),"")</f>
        <v/>
      </c>
      <c r="C202" s="53" t="s">
        <v>966</v>
      </c>
      <c r="D202" s="54"/>
      <c r="E202" s="55" t="s">
        <v>967</v>
      </c>
      <c r="F202" s="52" t="s">
        <v>3207</v>
      </c>
    </row>
    <row r="203" spans="2:6" x14ac:dyDescent="0.25">
      <c r="B203" s="52" t="str">
        <f>IF(COUNTIF(Text!$C$4:$C$110,C203)&gt;0,VLOOKUP(C203,Text!$C$4:$H$110,6,FALSE),"")</f>
        <v/>
      </c>
      <c r="C203" s="53" t="s">
        <v>969</v>
      </c>
      <c r="D203" s="54"/>
      <c r="E203" s="55" t="s">
        <v>970</v>
      </c>
      <c r="F203" s="52" t="s">
        <v>3207</v>
      </c>
    </row>
    <row r="204" spans="2:6" x14ac:dyDescent="0.25">
      <c r="B204" s="52" t="str">
        <f>IF(COUNTIF(Text!$C$4:$C$110,C204)&gt;0,VLOOKUP(C204,Text!$C$4:$H$110,6,FALSE),"")</f>
        <v/>
      </c>
      <c r="C204" s="53" t="s">
        <v>972</v>
      </c>
      <c r="D204" s="54"/>
      <c r="E204" s="55" t="s">
        <v>973</v>
      </c>
      <c r="F204" s="52" t="s">
        <v>3207</v>
      </c>
    </row>
    <row r="205" spans="2:6" x14ac:dyDescent="0.25">
      <c r="B205" s="52" t="str">
        <f>IF(COUNTIF(Text!$C$4:$C$110,C205)&gt;0,VLOOKUP(C205,Text!$C$4:$H$110,6,FALSE),"")</f>
        <v/>
      </c>
      <c r="C205" s="53" t="s">
        <v>975</v>
      </c>
      <c r="D205" s="54"/>
      <c r="E205" s="55" t="s">
        <v>976</v>
      </c>
      <c r="F205" s="52" t="s">
        <v>3207</v>
      </c>
    </row>
    <row r="206" spans="2:6" x14ac:dyDescent="0.25">
      <c r="B206" s="52" t="str">
        <f>IF(COUNTIF(Text!$C$4:$C$110,C206)&gt;0,VLOOKUP(C206,Text!$C$4:$H$110,6,FALSE),"")</f>
        <v/>
      </c>
      <c r="C206" s="53" t="s">
        <v>978</v>
      </c>
      <c r="D206" s="54"/>
      <c r="E206" s="55" t="s">
        <v>979</v>
      </c>
      <c r="F206" s="52" t="s">
        <v>3207</v>
      </c>
    </row>
    <row r="207" spans="2:6" x14ac:dyDescent="0.25">
      <c r="B207" s="52" t="str">
        <f>IF(COUNTIF(Text!$C$4:$C$110,C207)&gt;0,VLOOKUP(C207,Text!$C$4:$H$110,6,FALSE),"")</f>
        <v/>
      </c>
      <c r="C207" s="53" t="s">
        <v>981</v>
      </c>
      <c r="D207" s="54"/>
      <c r="E207" s="55" t="s">
        <v>982</v>
      </c>
      <c r="F207" s="52" t="s">
        <v>3207</v>
      </c>
    </row>
    <row r="208" spans="2:6" x14ac:dyDescent="0.25">
      <c r="B208" s="52" t="str">
        <f>IF(COUNTIF(Text!$C$4:$C$110,C208)&gt;0,VLOOKUP(C208,Text!$C$4:$H$110,6,FALSE),"")</f>
        <v/>
      </c>
      <c r="C208" s="53" t="s">
        <v>984</v>
      </c>
      <c r="D208" s="54"/>
      <c r="E208" s="55" t="s">
        <v>985</v>
      </c>
      <c r="F208" s="52" t="s">
        <v>3207</v>
      </c>
    </row>
    <row r="209" spans="2:6" x14ac:dyDescent="0.25">
      <c r="B209" s="52" t="str">
        <f>IF(COUNTIF(Text!$C$4:$C$110,C209)&gt;0,VLOOKUP(C209,Text!$C$4:$H$110,6,FALSE),"")</f>
        <v/>
      </c>
      <c r="C209" s="53" t="s">
        <v>987</v>
      </c>
      <c r="D209" s="54"/>
      <c r="E209" s="55" t="s">
        <v>988</v>
      </c>
      <c r="F209" s="52" t="s">
        <v>3207</v>
      </c>
    </row>
    <row r="210" spans="2:6" x14ac:dyDescent="0.25">
      <c r="B210" s="52" t="str">
        <f>IF(COUNTIF(Text!$C$4:$C$110,C210)&gt;0,VLOOKUP(C210,Text!$C$4:$H$110,6,FALSE),"")</f>
        <v/>
      </c>
      <c r="C210" s="53" t="s">
        <v>989</v>
      </c>
      <c r="D210" s="54"/>
      <c r="E210" s="55" t="s">
        <v>990</v>
      </c>
      <c r="F210" s="52" t="s">
        <v>3207</v>
      </c>
    </row>
    <row r="211" spans="2:6" x14ac:dyDescent="0.25">
      <c r="B211" s="52" t="str">
        <f>IF(COUNTIF(Text!$C$4:$C$110,C211)&gt;0,VLOOKUP(C211,Text!$C$4:$H$110,6,FALSE),"")</f>
        <v/>
      </c>
      <c r="C211" s="53" t="s">
        <v>991</v>
      </c>
      <c r="D211" s="54"/>
      <c r="E211" s="55" t="s">
        <v>992</v>
      </c>
      <c r="F211" s="52" t="s">
        <v>3207</v>
      </c>
    </row>
    <row r="212" spans="2:6" x14ac:dyDescent="0.25">
      <c r="B212" s="52" t="str">
        <f>IF(COUNTIF(Text!$C$4:$C$110,C212)&gt;0,VLOOKUP(C212,Text!$C$4:$H$110,6,FALSE),"")</f>
        <v/>
      </c>
      <c r="C212" s="53" t="s">
        <v>993</v>
      </c>
      <c r="D212" s="54"/>
      <c r="E212" s="55" t="s">
        <v>994</v>
      </c>
      <c r="F212" s="52" t="s">
        <v>3207</v>
      </c>
    </row>
    <row r="213" spans="2:6" x14ac:dyDescent="0.25">
      <c r="B213" s="52" t="str">
        <f>IF(COUNTIF(Text!$C$4:$C$110,C213)&gt;0,VLOOKUP(C213,Text!$C$4:$H$110,6,FALSE),"")</f>
        <v/>
      </c>
      <c r="C213" s="53" t="s">
        <v>995</v>
      </c>
      <c r="D213" s="54"/>
      <c r="E213" s="55" t="s">
        <v>996</v>
      </c>
      <c r="F213" s="52" t="s">
        <v>3207</v>
      </c>
    </row>
    <row r="214" spans="2:6" x14ac:dyDescent="0.25">
      <c r="B214" s="52" t="str">
        <f>IF(COUNTIF(Text!$C$4:$C$110,C214)&gt;0,VLOOKUP(C214,Text!$C$4:$H$110,6,FALSE),"")</f>
        <v/>
      </c>
      <c r="C214" s="53" t="s">
        <v>998</v>
      </c>
      <c r="D214" s="54"/>
      <c r="E214" s="55" t="s">
        <v>999</v>
      </c>
      <c r="F214" s="52" t="s">
        <v>3207</v>
      </c>
    </row>
    <row r="215" spans="2:6" x14ac:dyDescent="0.25">
      <c r="B215" s="52" t="str">
        <f>IF(COUNTIF(Text!$C$4:$C$110,C215)&gt;0,VLOOKUP(C215,Text!$C$4:$H$110,6,FALSE),"")</f>
        <v/>
      </c>
      <c r="C215" s="53" t="s">
        <v>1001</v>
      </c>
      <c r="D215" s="54"/>
      <c r="E215" s="55" t="s">
        <v>1002</v>
      </c>
      <c r="F215" s="52" t="s">
        <v>3207</v>
      </c>
    </row>
    <row r="216" spans="2:6" x14ac:dyDescent="0.25">
      <c r="B216" s="52" t="str">
        <f>IF(COUNTIF(Text!$C$4:$C$110,C216)&gt;0,VLOOKUP(C216,Text!$C$4:$H$110,6,FALSE),"")</f>
        <v/>
      </c>
      <c r="C216" s="53" t="s">
        <v>1004</v>
      </c>
      <c r="D216" s="54"/>
      <c r="E216" s="55" t="s">
        <v>1005</v>
      </c>
      <c r="F216" s="52" t="s">
        <v>3207</v>
      </c>
    </row>
    <row r="217" spans="2:6" x14ac:dyDescent="0.25">
      <c r="B217" s="52" t="str">
        <f>IF(COUNTIF(Text!$C$4:$C$110,C217)&gt;0,VLOOKUP(C217,Text!$C$4:$H$110,6,FALSE),"")</f>
        <v/>
      </c>
      <c r="C217" s="53" t="s">
        <v>1007</v>
      </c>
      <c r="D217" s="54"/>
      <c r="E217" s="55" t="s">
        <v>1008</v>
      </c>
      <c r="F217" s="52" t="s">
        <v>3207</v>
      </c>
    </row>
    <row r="218" spans="2:6" x14ac:dyDescent="0.25">
      <c r="B218" s="52" t="str">
        <f>IF(COUNTIF(Text!$C$4:$C$110,C218)&gt;0,VLOOKUP(C218,Text!$C$4:$H$110,6,FALSE),"")</f>
        <v/>
      </c>
      <c r="C218" s="53" t="s">
        <v>1010</v>
      </c>
      <c r="D218" s="54"/>
      <c r="E218" s="55" t="s">
        <v>1011</v>
      </c>
      <c r="F218" s="52" t="s">
        <v>3207</v>
      </c>
    </row>
    <row r="219" spans="2:6" x14ac:dyDescent="0.25">
      <c r="B219" s="52" t="str">
        <f>IF(COUNTIF(Text!$C$4:$C$110,C219)&gt;0,VLOOKUP(C219,Text!$C$4:$H$110,6,FALSE),"")</f>
        <v/>
      </c>
      <c r="C219" s="53" t="s">
        <v>1013</v>
      </c>
      <c r="D219" s="54"/>
      <c r="E219" s="55" t="s">
        <v>1014</v>
      </c>
      <c r="F219" s="52" t="s">
        <v>3207</v>
      </c>
    </row>
    <row r="220" spans="2:6" x14ac:dyDescent="0.25">
      <c r="B220" s="52" t="str">
        <f>IF(COUNTIF(Text!$C$4:$C$110,C220)&gt;0,VLOOKUP(C220,Text!$C$4:$H$110,6,FALSE),"")</f>
        <v/>
      </c>
      <c r="C220" s="53" t="s">
        <v>1016</v>
      </c>
      <c r="D220" s="54"/>
      <c r="E220" s="55" t="s">
        <v>1017</v>
      </c>
      <c r="F220" s="52" t="s">
        <v>3207</v>
      </c>
    </row>
    <row r="221" spans="2:6" x14ac:dyDescent="0.25">
      <c r="B221" s="52" t="str">
        <f>IF(COUNTIF(Text!$C$4:$C$110,C221)&gt;0,VLOOKUP(C221,Text!$C$4:$H$110,6,FALSE),"")</f>
        <v/>
      </c>
      <c r="C221" s="53" t="s">
        <v>1019</v>
      </c>
      <c r="D221" s="54"/>
      <c r="E221" s="55" t="s">
        <v>1020</v>
      </c>
      <c r="F221" s="52" t="s">
        <v>3207</v>
      </c>
    </row>
    <row r="222" spans="2:6" x14ac:dyDescent="0.25">
      <c r="B222" s="52" t="str">
        <f>IF(COUNTIF(Text!$C$4:$C$110,C222)&gt;0,VLOOKUP(C222,Text!$C$4:$H$110,6,FALSE),"")</f>
        <v/>
      </c>
      <c r="C222" s="53" t="s">
        <v>1022</v>
      </c>
      <c r="D222" s="54"/>
      <c r="E222" s="55" t="s">
        <v>1023</v>
      </c>
      <c r="F222" s="52" t="s">
        <v>3207</v>
      </c>
    </row>
    <row r="223" spans="2:6" x14ac:dyDescent="0.25">
      <c r="B223" s="52" t="str">
        <f>IF(COUNTIF(Text!$C$4:$C$110,C223)&gt;0,VLOOKUP(C223,Text!$C$4:$H$110,6,FALSE),"")</f>
        <v/>
      </c>
      <c r="C223" s="53" t="s">
        <v>448</v>
      </c>
      <c r="D223" s="54"/>
      <c r="E223" s="55" t="s">
        <v>1025</v>
      </c>
      <c r="F223" s="52" t="s">
        <v>3207</v>
      </c>
    </row>
    <row r="224" spans="2:6" x14ac:dyDescent="0.25">
      <c r="B224" s="52" t="str">
        <f>IF(COUNTIF(Text!$C$4:$C$110,C224)&gt;0,VLOOKUP(C224,Text!$C$4:$H$110,6,FALSE),"")</f>
        <v/>
      </c>
      <c r="C224" s="53" t="s">
        <v>1027</v>
      </c>
      <c r="D224" s="54"/>
      <c r="E224" s="55" t="s">
        <v>1028</v>
      </c>
      <c r="F224" s="52" t="s">
        <v>3207</v>
      </c>
    </row>
    <row r="225" spans="2:6" x14ac:dyDescent="0.25">
      <c r="B225" s="52" t="str">
        <f>IF(COUNTIF(Text!$C$4:$C$110,C225)&gt;0,VLOOKUP(C225,Text!$C$4:$H$110,6,FALSE),"")</f>
        <v/>
      </c>
      <c r="C225" s="53" t="s">
        <v>1030</v>
      </c>
      <c r="D225" s="54"/>
      <c r="E225" s="55" t="s">
        <v>1031</v>
      </c>
      <c r="F225" s="52" t="s">
        <v>3207</v>
      </c>
    </row>
    <row r="226" spans="2:6" x14ac:dyDescent="0.25">
      <c r="B226" s="52" t="str">
        <f>IF(COUNTIF(Text!$C$4:$C$110,C226)&gt;0,VLOOKUP(C226,Text!$C$4:$H$110,6,FALSE),"")</f>
        <v/>
      </c>
      <c r="C226" s="53" t="s">
        <v>1033</v>
      </c>
      <c r="D226" s="54"/>
      <c r="E226" s="55" t="s">
        <v>1034</v>
      </c>
      <c r="F226" s="52" t="s">
        <v>3207</v>
      </c>
    </row>
    <row r="227" spans="2:6" x14ac:dyDescent="0.25">
      <c r="B227" s="52" t="str">
        <f>IF(COUNTIF(Text!$C$4:$C$110,C227)&gt;0,VLOOKUP(C227,Text!$C$4:$H$110,6,FALSE),"")</f>
        <v/>
      </c>
      <c r="C227" s="53" t="s">
        <v>1036</v>
      </c>
      <c r="D227" s="54"/>
      <c r="E227" s="55" t="s">
        <v>1037</v>
      </c>
      <c r="F227" s="52" t="s">
        <v>3207</v>
      </c>
    </row>
    <row r="228" spans="2:6" x14ac:dyDescent="0.25">
      <c r="B228" s="52" t="str">
        <f>IF(COUNTIF(Text!$C$4:$C$110,C228)&gt;0,VLOOKUP(C228,Text!$C$4:$H$110,6,FALSE),"")</f>
        <v/>
      </c>
      <c r="C228" s="53" t="s">
        <v>1039</v>
      </c>
      <c r="D228" s="54"/>
      <c r="E228" s="55" t="s">
        <v>1040</v>
      </c>
      <c r="F228" s="52" t="s">
        <v>3207</v>
      </c>
    </row>
    <row r="229" spans="2:6" x14ac:dyDescent="0.25">
      <c r="B229" s="52" t="str">
        <f>IF(COUNTIF(Text!$C$4:$C$110,C229)&gt;0,VLOOKUP(C229,Text!$C$4:$H$110,6,FALSE),"")</f>
        <v/>
      </c>
      <c r="C229" s="53" t="s">
        <v>473</v>
      </c>
      <c r="D229" s="54"/>
      <c r="E229" s="60" t="s">
        <v>1042</v>
      </c>
      <c r="F229" s="52" t="s">
        <v>3207</v>
      </c>
    </row>
    <row r="230" spans="2:6" x14ac:dyDescent="0.25">
      <c r="B230" s="52" t="str">
        <f>IF(COUNTIF(Text!$C$4:$C$110,C230)&gt;0,VLOOKUP(C230,Text!$C$4:$H$110,6,FALSE),"")</f>
        <v/>
      </c>
      <c r="C230" s="53" t="s">
        <v>405</v>
      </c>
      <c r="D230" s="54"/>
      <c r="E230" s="55" t="s">
        <v>1044</v>
      </c>
      <c r="F230" s="52" t="s">
        <v>3207</v>
      </c>
    </row>
    <row r="231" spans="2:6" x14ac:dyDescent="0.25">
      <c r="B231" s="52" t="str">
        <f>IF(COUNTIF(Text!$C$4:$C$110,C231)&gt;0,VLOOKUP(C231,Text!$C$4:$H$110,6,FALSE),"")</f>
        <v/>
      </c>
      <c r="C231" s="53" t="s">
        <v>1046</v>
      </c>
      <c r="D231" s="54"/>
      <c r="E231" s="55" t="s">
        <v>1047</v>
      </c>
      <c r="F231" s="52" t="s">
        <v>3207</v>
      </c>
    </row>
    <row r="232" spans="2:6" x14ac:dyDescent="0.25">
      <c r="B232" s="52" t="str">
        <f>IF(COUNTIF(Text!$C$4:$C$110,C232)&gt;0,VLOOKUP(C232,Text!$C$4:$H$110,6,FALSE),"")</f>
        <v/>
      </c>
      <c r="C232" s="53" t="s">
        <v>1049</v>
      </c>
      <c r="D232" s="54"/>
      <c r="E232" s="55" t="s">
        <v>1050</v>
      </c>
      <c r="F232" s="52" t="s">
        <v>3207</v>
      </c>
    </row>
    <row r="233" spans="2:6" x14ac:dyDescent="0.25">
      <c r="B233" s="52" t="str">
        <f>IF(COUNTIF(Text!$C$4:$C$110,C233)&gt;0,VLOOKUP(C233,Text!$C$4:$H$110,6,FALSE),"")</f>
        <v/>
      </c>
      <c r="C233" s="53" t="s">
        <v>1052</v>
      </c>
      <c r="D233" s="54"/>
      <c r="E233" s="55" t="s">
        <v>1053</v>
      </c>
      <c r="F233" s="52" t="s">
        <v>3207</v>
      </c>
    </row>
    <row r="234" spans="2:6" x14ac:dyDescent="0.25">
      <c r="B234" s="52" t="str">
        <f>IF(COUNTIF(Text!$C$4:$C$110,C234)&gt;0,VLOOKUP(C234,Text!$C$4:$H$110,6,FALSE),"")</f>
        <v/>
      </c>
      <c r="C234" s="53" t="s">
        <v>1055</v>
      </c>
      <c r="D234" s="54"/>
      <c r="E234" s="55" t="s">
        <v>1056</v>
      </c>
      <c r="F234" s="52" t="s">
        <v>3207</v>
      </c>
    </row>
    <row r="235" spans="2:6" x14ac:dyDescent="0.25">
      <c r="B235" s="52" t="str">
        <f>IF(COUNTIF(Text!$C$4:$C$110,C235)&gt;0,VLOOKUP(C235,Text!$C$4:$H$110,6,FALSE),"")</f>
        <v/>
      </c>
      <c r="C235" s="53" t="s">
        <v>1058</v>
      </c>
      <c r="D235" s="54"/>
      <c r="E235" s="55" t="s">
        <v>1059</v>
      </c>
      <c r="F235" s="52" t="s">
        <v>3207</v>
      </c>
    </row>
    <row r="236" spans="2:6" x14ac:dyDescent="0.25">
      <c r="B236" s="52" t="str">
        <f>IF(COUNTIF(Text!$C$4:$C$110,C236)&gt;0,VLOOKUP(C236,Text!$C$4:$H$110,6,FALSE),"")</f>
        <v/>
      </c>
      <c r="C236" s="53" t="s">
        <v>1060</v>
      </c>
      <c r="D236" s="54"/>
      <c r="E236" s="55" t="s">
        <v>1061</v>
      </c>
      <c r="F236" s="52" t="s">
        <v>3207</v>
      </c>
    </row>
    <row r="237" spans="2:6" x14ac:dyDescent="0.25">
      <c r="B237" s="52" t="str">
        <f>IF(COUNTIF(Text!$C$4:$C$110,C237)&gt;0,VLOOKUP(C237,Text!$C$4:$H$110,6,FALSE),"")</f>
        <v/>
      </c>
      <c r="C237" s="53" t="s">
        <v>1063</v>
      </c>
      <c r="D237" s="54"/>
      <c r="E237" s="55" t="s">
        <v>1064</v>
      </c>
      <c r="F237" s="52" t="s">
        <v>3207</v>
      </c>
    </row>
    <row r="238" spans="2:6" x14ac:dyDescent="0.25">
      <c r="B238" s="52" t="str">
        <f>IF(COUNTIF(Text!$C$4:$C$110,C238)&gt;0,VLOOKUP(C238,Text!$C$4:$H$110,6,FALSE),"")</f>
        <v/>
      </c>
      <c r="C238" s="53" t="s">
        <v>1066</v>
      </c>
      <c r="D238" s="54"/>
      <c r="E238" s="55" t="s">
        <v>1067</v>
      </c>
      <c r="F238" s="52" t="s">
        <v>3207</v>
      </c>
    </row>
    <row r="239" spans="2:6" x14ac:dyDescent="0.25">
      <c r="B239" s="52" t="str">
        <f>IF(COUNTIF(Text!$C$4:$C$110,C239)&gt;0,VLOOKUP(C239,Text!$C$4:$H$110,6,FALSE),"")</f>
        <v/>
      </c>
      <c r="C239" s="53" t="s">
        <v>1068</v>
      </c>
      <c r="D239" s="54"/>
      <c r="E239" s="55" t="s">
        <v>1069</v>
      </c>
      <c r="F239" s="52" t="s">
        <v>3207</v>
      </c>
    </row>
    <row r="240" spans="2:6" x14ac:dyDescent="0.25">
      <c r="B240" s="52" t="str">
        <f>IF(COUNTIF(Text!$C$4:$C$110,C240)&gt;0,VLOOKUP(C240,Text!$C$4:$H$110,6,FALSE),"")</f>
        <v/>
      </c>
      <c r="C240" s="53" t="s">
        <v>1071</v>
      </c>
      <c r="D240" s="54"/>
      <c r="E240" s="55" t="s">
        <v>1072</v>
      </c>
      <c r="F240" s="52" t="s">
        <v>3207</v>
      </c>
    </row>
    <row r="241" spans="2:6" x14ac:dyDescent="0.25">
      <c r="B241" s="52" t="str">
        <f>IF(COUNTIF(Text!$C$4:$C$110,C241)&gt;0,VLOOKUP(C241,Text!$C$4:$H$110,6,FALSE),"")</f>
        <v/>
      </c>
      <c r="C241" s="53" t="s">
        <v>1073</v>
      </c>
      <c r="D241" s="54"/>
      <c r="E241" s="55" t="s">
        <v>1074</v>
      </c>
      <c r="F241" s="52" t="s">
        <v>3207</v>
      </c>
    </row>
    <row r="242" spans="2:6" x14ac:dyDescent="0.25">
      <c r="B242" s="52" t="str">
        <f>IF(COUNTIF(Text!$C$4:$C$110,C242)&gt;0,VLOOKUP(C242,Text!$C$4:$H$110,6,FALSE),"")</f>
        <v/>
      </c>
      <c r="C242" s="53" t="s">
        <v>500</v>
      </c>
      <c r="D242" s="54"/>
      <c r="E242" s="55" t="s">
        <v>1076</v>
      </c>
      <c r="F242" s="52" t="s">
        <v>3207</v>
      </c>
    </row>
    <row r="243" spans="2:6" x14ac:dyDescent="0.25">
      <c r="B243" s="52" t="str">
        <f>IF(COUNTIF(Text!$C$4:$C$110,C243)&gt;0,VLOOKUP(C243,Text!$C$4:$H$110,6,FALSE),"")</f>
        <v/>
      </c>
      <c r="C243" s="53" t="s">
        <v>1077</v>
      </c>
      <c r="D243" s="54"/>
      <c r="E243" s="55" t="s">
        <v>1078</v>
      </c>
      <c r="F243" s="52" t="s">
        <v>3207</v>
      </c>
    </row>
    <row r="244" spans="2:6" x14ac:dyDescent="0.25">
      <c r="B244" s="52" t="str">
        <f>IF(COUNTIF(Text!$C$4:$C$110,C244)&gt;0,VLOOKUP(C244,Text!$C$4:$H$110,6,FALSE),"")</f>
        <v/>
      </c>
      <c r="C244" s="53" t="s">
        <v>1080</v>
      </c>
      <c r="D244" s="54"/>
      <c r="E244" s="55" t="s">
        <v>1081</v>
      </c>
      <c r="F244" s="52" t="s">
        <v>3207</v>
      </c>
    </row>
    <row r="245" spans="2:6" x14ac:dyDescent="0.25">
      <c r="B245" s="52" t="str">
        <f>IF(COUNTIF(Text!$C$4:$C$110,C245)&gt;0,VLOOKUP(C245,Text!$C$4:$H$110,6,FALSE),"")</f>
        <v/>
      </c>
      <c r="C245" s="53" t="s">
        <v>1083</v>
      </c>
      <c r="D245" s="54"/>
      <c r="E245" s="55" t="s">
        <v>1084</v>
      </c>
      <c r="F245" s="52" t="s">
        <v>3207</v>
      </c>
    </row>
    <row r="246" spans="2:6" x14ac:dyDescent="0.25">
      <c r="B246" s="52" t="str">
        <f>IF(COUNTIF(Text!$C$4:$C$110,C246)&gt;0,VLOOKUP(C246,Text!$C$4:$H$110,6,FALSE),"")</f>
        <v/>
      </c>
      <c r="C246" s="53" t="s">
        <v>1085</v>
      </c>
      <c r="D246" s="54"/>
      <c r="E246" s="55" t="s">
        <v>1085</v>
      </c>
      <c r="F246" s="52" t="s">
        <v>3207</v>
      </c>
    </row>
    <row r="247" spans="2:6" x14ac:dyDescent="0.25">
      <c r="B247" s="52" t="str">
        <f>IF(COUNTIF(Text!$C$4:$C$110,C247)&gt;0,VLOOKUP(C247,Text!$C$4:$H$110,6,FALSE),"")</f>
        <v/>
      </c>
      <c r="C247" s="53" t="s">
        <v>1086</v>
      </c>
      <c r="D247" s="54"/>
      <c r="E247" s="55" t="s">
        <v>1087</v>
      </c>
      <c r="F247" s="52" t="s">
        <v>3207</v>
      </c>
    </row>
    <row r="248" spans="2:6" x14ac:dyDescent="0.25">
      <c r="B248" s="52" t="str">
        <f>IF(COUNTIF(Text!$C$4:$C$110,C248)&gt;0,VLOOKUP(C248,Text!$C$4:$H$110,6,FALSE),"")</f>
        <v/>
      </c>
      <c r="C248" s="53" t="s">
        <v>1088</v>
      </c>
      <c r="D248" s="54"/>
      <c r="E248" s="55" t="s">
        <v>1089</v>
      </c>
      <c r="F248" s="52" t="s">
        <v>3207</v>
      </c>
    </row>
    <row r="249" spans="2:6" x14ac:dyDescent="0.25">
      <c r="B249" s="52" t="str">
        <f>IF(COUNTIF(Text!$C$4:$C$110,C249)&gt;0,VLOOKUP(C249,Text!$C$4:$H$110,6,FALSE),"")</f>
        <v/>
      </c>
      <c r="C249" s="53" t="s">
        <v>1090</v>
      </c>
      <c r="D249" s="54"/>
      <c r="E249" s="55" t="s">
        <v>1091</v>
      </c>
      <c r="F249" s="52" t="s">
        <v>3207</v>
      </c>
    </row>
    <row r="250" spans="2:6" x14ac:dyDescent="0.25">
      <c r="B250" s="52" t="str">
        <f>IF(COUNTIF(Text!$C$4:$C$110,C250)&gt;0,VLOOKUP(C250,Text!$C$4:$H$110,6,FALSE),"")</f>
        <v/>
      </c>
      <c r="C250" s="53" t="s">
        <v>1092</v>
      </c>
      <c r="D250" s="54"/>
      <c r="E250" s="55" t="s">
        <v>1093</v>
      </c>
      <c r="F250" s="52" t="s">
        <v>3207</v>
      </c>
    </row>
    <row r="251" spans="2:6" x14ac:dyDescent="0.25">
      <c r="B251" s="52" t="str">
        <f>IF(COUNTIF(Text!$C$4:$C$110,C251)&gt;0,VLOOKUP(C251,Text!$C$4:$H$110,6,FALSE),"")</f>
        <v/>
      </c>
      <c r="C251" s="53" t="s">
        <v>718</v>
      </c>
      <c r="D251" s="54"/>
      <c r="E251" s="55" t="s">
        <v>1094</v>
      </c>
      <c r="F251" s="52" t="s">
        <v>3207</v>
      </c>
    </row>
    <row r="252" spans="2:6" x14ac:dyDescent="0.25">
      <c r="B252" s="52" t="str">
        <f>IF(COUNTIF(Text!$C$4:$C$110,C252)&gt;0,VLOOKUP(C252,Text!$C$4:$H$110,6,FALSE),"")</f>
        <v/>
      </c>
      <c r="C252" s="53" t="s">
        <v>1095</v>
      </c>
      <c r="D252" s="54"/>
      <c r="E252" s="55" t="s">
        <v>1096</v>
      </c>
      <c r="F252" s="52" t="s">
        <v>3207</v>
      </c>
    </row>
    <row r="253" spans="2:6" x14ac:dyDescent="0.25">
      <c r="B253" s="52" t="str">
        <f>IF(COUNTIF(Text!$C$4:$C$110,C253)&gt;0,VLOOKUP(C253,Text!$C$4:$H$110,6,FALSE),"")</f>
        <v/>
      </c>
      <c r="C253" s="53" t="s">
        <v>1097</v>
      </c>
      <c r="D253" s="54"/>
      <c r="E253" s="55" t="s">
        <v>1098</v>
      </c>
      <c r="F253" s="52" t="s">
        <v>3207</v>
      </c>
    </row>
    <row r="254" spans="2:6" x14ac:dyDescent="0.25">
      <c r="B254" s="52" t="str">
        <f>IF(COUNTIF(Text!$C$4:$C$110,C254)&gt;0,VLOOKUP(C254,Text!$C$4:$H$110,6,FALSE),"")</f>
        <v/>
      </c>
      <c r="C254" s="53" t="s">
        <v>1099</v>
      </c>
      <c r="D254" s="54"/>
      <c r="E254" s="55" t="s">
        <v>1100</v>
      </c>
      <c r="F254" s="52" t="s">
        <v>3207</v>
      </c>
    </row>
    <row r="255" spans="2:6" x14ac:dyDescent="0.25">
      <c r="B255" s="52" t="str">
        <f>IF(COUNTIF(Text!$C$4:$C$110,C255)&gt;0,VLOOKUP(C255,Text!$C$4:$H$110,6,FALSE),"")</f>
        <v/>
      </c>
      <c r="C255" s="53" t="s">
        <v>1101</v>
      </c>
      <c r="D255" s="54"/>
      <c r="E255" s="55" t="s">
        <v>1102</v>
      </c>
      <c r="F255" s="52" t="s">
        <v>3207</v>
      </c>
    </row>
    <row r="256" spans="2:6" x14ac:dyDescent="0.25">
      <c r="B256" s="52" t="str">
        <f>IF(COUNTIF(Text!$C$4:$C$110,C256)&gt;0,VLOOKUP(C256,Text!$C$4:$H$110,6,FALSE),"")</f>
        <v/>
      </c>
      <c r="C256" s="53" t="s">
        <v>1103</v>
      </c>
      <c r="D256" s="54"/>
      <c r="E256" s="55" t="s">
        <v>1104</v>
      </c>
      <c r="F256" s="52" t="s">
        <v>3207</v>
      </c>
    </row>
    <row r="257" spans="2:6" x14ac:dyDescent="0.25">
      <c r="B257" s="52" t="str">
        <f>IF(COUNTIF(Text!$C$4:$C$110,C257)&gt;0,VLOOKUP(C257,Text!$C$4:$H$110,6,FALSE),"")</f>
        <v/>
      </c>
      <c r="C257" s="53" t="s">
        <v>1105</v>
      </c>
      <c r="D257" s="54"/>
      <c r="E257" s="55" t="s">
        <v>1106</v>
      </c>
      <c r="F257" s="52" t="s">
        <v>3207</v>
      </c>
    </row>
    <row r="258" spans="2:6" x14ac:dyDescent="0.25">
      <c r="B258" s="52" t="str">
        <f>IF(COUNTIF(Text!$C$4:$C$110,C258)&gt;0,VLOOKUP(C258,Text!$C$4:$H$110,6,FALSE),"")</f>
        <v/>
      </c>
      <c r="C258" s="53" t="s">
        <v>1107</v>
      </c>
      <c r="D258" s="54"/>
      <c r="E258" s="55" t="s">
        <v>1108</v>
      </c>
      <c r="F258" s="52" t="s">
        <v>3207</v>
      </c>
    </row>
    <row r="259" spans="2:6" x14ac:dyDescent="0.25">
      <c r="B259" s="52" t="str">
        <f>IF(COUNTIF(Text!$C$4:$C$110,C259)&gt;0,VLOOKUP(C259,Text!$C$4:$H$110,6,FALSE),"")</f>
        <v/>
      </c>
      <c r="C259" s="53" t="s">
        <v>1109</v>
      </c>
      <c r="D259" s="54"/>
      <c r="E259" s="55" t="s">
        <v>1108</v>
      </c>
      <c r="F259" s="52" t="s">
        <v>3207</v>
      </c>
    </row>
    <row r="260" spans="2:6" x14ac:dyDescent="0.25">
      <c r="B260" s="52" t="str">
        <f>IF(COUNTIF(Text!$C$4:$C$110,C260)&gt;0,VLOOKUP(C260,Text!$C$4:$H$110,6,FALSE),"")</f>
        <v/>
      </c>
      <c r="C260" s="53" t="s">
        <v>1110</v>
      </c>
      <c r="D260" s="54"/>
      <c r="E260" s="55" t="s">
        <v>1111</v>
      </c>
      <c r="F260" s="52" t="s">
        <v>3207</v>
      </c>
    </row>
    <row r="261" spans="2:6" x14ac:dyDescent="0.25">
      <c r="B261" s="52" t="str">
        <f>IF(COUNTIF(Text!$C$4:$C$110,C261)&gt;0,VLOOKUP(C261,Text!$C$4:$H$110,6,FALSE),"")</f>
        <v/>
      </c>
      <c r="C261" s="53" t="s">
        <v>1112</v>
      </c>
      <c r="D261" s="54"/>
      <c r="E261" s="55" t="s">
        <v>1113</v>
      </c>
      <c r="F261" s="52" t="s">
        <v>3207</v>
      </c>
    </row>
    <row r="262" spans="2:6" x14ac:dyDescent="0.25">
      <c r="B262" s="52" t="str">
        <f>IF(COUNTIF(Text!$C$4:$C$110,C262)&gt;0,VLOOKUP(C262,Text!$C$4:$H$110,6,FALSE),"")</f>
        <v/>
      </c>
      <c r="C262" s="53" t="s">
        <v>385</v>
      </c>
      <c r="D262" s="54"/>
      <c r="E262" s="55" t="s">
        <v>1115</v>
      </c>
      <c r="F262" s="52" t="s">
        <v>3207</v>
      </c>
    </row>
    <row r="263" spans="2:6" x14ac:dyDescent="0.25">
      <c r="B263" s="52" t="str">
        <f>IF(COUNTIF(Text!$C$4:$C$110,C263)&gt;0,VLOOKUP(C263,Text!$C$4:$H$110,6,FALSE),"")</f>
        <v/>
      </c>
      <c r="C263" s="53" t="s">
        <v>767</v>
      </c>
      <c r="D263" s="54"/>
      <c r="E263" s="55" t="s">
        <v>1116</v>
      </c>
      <c r="F263" s="52" t="s">
        <v>3207</v>
      </c>
    </row>
    <row r="264" spans="2:6" x14ac:dyDescent="0.25">
      <c r="B264" s="52" t="str">
        <f>IF(COUNTIF(Text!$C$4:$C$110,C264)&gt;0,VLOOKUP(C264,Text!$C$4:$H$110,6,FALSE),"")</f>
        <v/>
      </c>
      <c r="C264" s="53" t="s">
        <v>447</v>
      </c>
      <c r="D264" s="54"/>
      <c r="E264" s="55" t="s">
        <v>1117</v>
      </c>
      <c r="F264" s="52" t="s">
        <v>3207</v>
      </c>
    </row>
    <row r="265" spans="2:6" x14ac:dyDescent="0.25">
      <c r="B265" s="52" t="str">
        <f>IF(COUNTIF(Text!$C$4:$C$110,C265)&gt;0,VLOOKUP(C265,Text!$C$4:$H$110,6,FALSE),"")</f>
        <v/>
      </c>
      <c r="C265" s="53" t="s">
        <v>1118</v>
      </c>
      <c r="D265" s="54"/>
      <c r="E265" s="55" t="s">
        <v>1119</v>
      </c>
      <c r="F265" s="52" t="s">
        <v>3207</v>
      </c>
    </row>
    <row r="266" spans="2:6" x14ac:dyDescent="0.25">
      <c r="B266" s="52" t="str">
        <f>IF(COUNTIF(Text!$C$4:$C$110,C266)&gt;0,VLOOKUP(C266,Text!$C$4:$H$110,6,FALSE),"")</f>
        <v/>
      </c>
      <c r="C266" s="53" t="s">
        <v>1120</v>
      </c>
      <c r="D266" s="54"/>
      <c r="E266" s="55" t="s">
        <v>1121</v>
      </c>
      <c r="F266" s="52" t="s">
        <v>3207</v>
      </c>
    </row>
    <row r="267" spans="2:6" x14ac:dyDescent="0.25">
      <c r="B267" s="52" t="str">
        <f>IF(COUNTIF(Text!$C$4:$C$110,C267)&gt;0,VLOOKUP(C267,Text!$C$4:$H$110,6,FALSE),"")</f>
        <v/>
      </c>
      <c r="C267" s="53" t="s">
        <v>1122</v>
      </c>
      <c r="D267" s="54"/>
      <c r="E267" s="55" t="s">
        <v>1123</v>
      </c>
      <c r="F267" s="52" t="s">
        <v>3207</v>
      </c>
    </row>
    <row r="268" spans="2:6" x14ac:dyDescent="0.25">
      <c r="B268" s="52" t="str">
        <f>IF(COUNTIF(Text!$C$4:$C$110,C268)&gt;0,VLOOKUP(C268,Text!$C$4:$H$110,6,FALSE),"")</f>
        <v/>
      </c>
      <c r="C268" s="53" t="s">
        <v>1124</v>
      </c>
      <c r="D268" s="54"/>
      <c r="E268" s="55" t="s">
        <v>1125</v>
      </c>
      <c r="F268" s="52" t="s">
        <v>3207</v>
      </c>
    </row>
    <row r="269" spans="2:6" x14ac:dyDescent="0.25">
      <c r="B269" s="52" t="str">
        <f>IF(COUNTIF(Text!$C$4:$C$110,C269)&gt;0,VLOOKUP(C269,Text!$C$4:$H$110,6,FALSE),"")</f>
        <v/>
      </c>
      <c r="C269" s="53" t="s">
        <v>1126</v>
      </c>
      <c r="D269" s="54"/>
      <c r="E269" s="55" t="s">
        <v>1127</v>
      </c>
      <c r="F269" s="52" t="s">
        <v>3207</v>
      </c>
    </row>
    <row r="270" spans="2:6" x14ac:dyDescent="0.25">
      <c r="B270" s="52" t="str">
        <f>IF(COUNTIF(Text!$C$4:$C$110,C270)&gt;0,VLOOKUP(C270,Text!$C$4:$H$110,6,FALSE),"")</f>
        <v/>
      </c>
      <c r="C270" s="53" t="s">
        <v>1128</v>
      </c>
      <c r="D270" s="54"/>
      <c r="E270" s="55" t="s">
        <v>1129</v>
      </c>
      <c r="F270" s="52" t="s">
        <v>3207</v>
      </c>
    </row>
    <row r="271" spans="2:6" x14ac:dyDescent="0.25">
      <c r="B271" s="52" t="str">
        <f>IF(COUNTIF(Text!$C$4:$C$110,C271)&gt;0,VLOOKUP(C271,Text!$C$4:$H$110,6,FALSE),"")</f>
        <v/>
      </c>
      <c r="C271" s="53" t="s">
        <v>1130</v>
      </c>
      <c r="D271" s="54"/>
      <c r="E271" s="55" t="s">
        <v>1131</v>
      </c>
      <c r="F271" s="52" t="s">
        <v>3207</v>
      </c>
    </row>
    <row r="272" spans="2:6" x14ac:dyDescent="0.25">
      <c r="B272" s="52" t="str">
        <f>IF(COUNTIF(Text!$C$4:$C$110,C272)&gt;0,VLOOKUP(C272,Text!$C$4:$H$110,6,FALSE),"")</f>
        <v/>
      </c>
      <c r="C272" s="53" t="s">
        <v>1132</v>
      </c>
      <c r="D272" s="54"/>
      <c r="E272" s="55" t="s">
        <v>1133</v>
      </c>
      <c r="F272" s="52" t="s">
        <v>3207</v>
      </c>
    </row>
    <row r="273" spans="2:6" x14ac:dyDescent="0.25">
      <c r="B273" s="52" t="str">
        <f>IF(COUNTIF(Text!$C$4:$C$110,C273)&gt;0,VLOOKUP(C273,Text!$C$4:$H$110,6,FALSE),"")</f>
        <v/>
      </c>
      <c r="C273" s="53" t="s">
        <v>1134</v>
      </c>
      <c r="D273" s="54"/>
      <c r="E273" s="55" t="s">
        <v>1135</v>
      </c>
      <c r="F273" s="52" t="s">
        <v>3207</v>
      </c>
    </row>
    <row r="274" spans="2:6" x14ac:dyDescent="0.25">
      <c r="B274" s="52" t="str">
        <f>IF(COUNTIF(Text!$C$4:$C$110,C274)&gt;0,VLOOKUP(C274,Text!$C$4:$H$110,6,FALSE),"")</f>
        <v/>
      </c>
      <c r="C274" s="53" t="s">
        <v>1136</v>
      </c>
      <c r="D274" s="54"/>
      <c r="E274" s="55" t="s">
        <v>1137</v>
      </c>
      <c r="F274" s="52" t="s">
        <v>3207</v>
      </c>
    </row>
    <row r="275" spans="2:6" x14ac:dyDescent="0.25">
      <c r="B275" s="52" t="str">
        <f>IF(COUNTIF(Text!$C$4:$C$110,C275)&gt;0,VLOOKUP(C275,Text!$C$4:$H$110,6,FALSE),"")</f>
        <v/>
      </c>
      <c r="C275" s="53" t="s">
        <v>1138</v>
      </c>
      <c r="D275" s="54"/>
      <c r="E275" s="55" t="s">
        <v>1139</v>
      </c>
      <c r="F275" s="52" t="s">
        <v>3207</v>
      </c>
    </row>
    <row r="276" spans="2:6" x14ac:dyDescent="0.25">
      <c r="B276" s="52" t="str">
        <f>IF(COUNTIF(Text!$C$4:$C$110,C276)&gt;0,VLOOKUP(C276,Text!$C$4:$H$110,6,FALSE),"")</f>
        <v/>
      </c>
      <c r="C276" s="53" t="s">
        <v>1140</v>
      </c>
      <c r="D276" s="54"/>
      <c r="E276" s="55" t="s">
        <v>1141</v>
      </c>
      <c r="F276" s="52" t="s">
        <v>3207</v>
      </c>
    </row>
    <row r="277" spans="2:6" x14ac:dyDescent="0.25">
      <c r="B277" s="52" t="str">
        <f>IF(COUNTIF(Text!$C$4:$C$110,C277)&gt;0,VLOOKUP(C277,Text!$C$4:$H$110,6,FALSE),"")</f>
        <v/>
      </c>
      <c r="C277" s="53" t="s">
        <v>1142</v>
      </c>
      <c r="D277" s="54"/>
      <c r="E277" s="55" t="s">
        <v>1143</v>
      </c>
      <c r="F277" s="52" t="s">
        <v>3207</v>
      </c>
    </row>
    <row r="278" spans="2:6" x14ac:dyDescent="0.25">
      <c r="B278" s="52" t="str">
        <f>IF(COUNTIF(Text!$C$4:$C$110,C278)&gt;0,VLOOKUP(C278,Text!$C$4:$H$110,6,FALSE),"")</f>
        <v/>
      </c>
      <c r="C278" s="53" t="s">
        <v>1144</v>
      </c>
      <c r="D278" s="54"/>
      <c r="E278" s="55" t="s">
        <v>1145</v>
      </c>
      <c r="F278" s="52" t="s">
        <v>3207</v>
      </c>
    </row>
    <row r="279" spans="2:6" x14ac:dyDescent="0.25">
      <c r="B279" s="52" t="str">
        <f>IF(COUNTIF(Text!$C$4:$C$110,C279)&gt;0,VLOOKUP(C279,Text!$C$4:$H$110,6,FALSE),"")</f>
        <v/>
      </c>
      <c r="C279" s="53" t="s">
        <v>1146</v>
      </c>
      <c r="D279" s="54"/>
      <c r="E279" s="55" t="s">
        <v>1147</v>
      </c>
      <c r="F279" s="52" t="s">
        <v>3207</v>
      </c>
    </row>
    <row r="280" spans="2:6" x14ac:dyDescent="0.25">
      <c r="B280" s="52" t="str">
        <f>IF(COUNTIF(Text!$C$4:$C$110,C280)&gt;0,VLOOKUP(C280,Text!$C$4:$H$110,6,FALSE),"")</f>
        <v/>
      </c>
      <c r="C280" s="53" t="s">
        <v>1148</v>
      </c>
      <c r="D280" s="54"/>
      <c r="E280" s="55" t="s">
        <v>1149</v>
      </c>
      <c r="F280" s="52" t="s">
        <v>3207</v>
      </c>
    </row>
    <row r="281" spans="2:6" x14ac:dyDescent="0.25">
      <c r="B281" s="52" t="str">
        <f>IF(COUNTIF(Text!$C$4:$C$110,C281)&gt;0,VLOOKUP(C281,Text!$C$4:$H$110,6,FALSE),"")</f>
        <v/>
      </c>
      <c r="C281" s="53" t="s">
        <v>1150</v>
      </c>
      <c r="D281" s="54"/>
      <c r="E281" s="55" t="s">
        <v>1151</v>
      </c>
      <c r="F281" s="52" t="s">
        <v>3207</v>
      </c>
    </row>
    <row r="282" spans="2:6" x14ac:dyDescent="0.25">
      <c r="B282" s="52" t="str">
        <f>IF(COUNTIF(Text!$C$4:$C$110,C282)&gt;0,VLOOKUP(C282,Text!$C$4:$H$110,6,FALSE),"")</f>
        <v/>
      </c>
      <c r="C282" s="53" t="s">
        <v>1152</v>
      </c>
      <c r="D282" s="54"/>
      <c r="E282" s="55" t="s">
        <v>1153</v>
      </c>
      <c r="F282" s="52" t="s">
        <v>3207</v>
      </c>
    </row>
    <row r="283" spans="2:6" x14ac:dyDescent="0.25">
      <c r="B283" s="52" t="str">
        <f>IF(COUNTIF(Text!$C$4:$C$110,C283)&gt;0,VLOOKUP(C283,Text!$C$4:$H$110,6,FALSE),"")</f>
        <v/>
      </c>
      <c r="C283" s="53" t="s">
        <v>1154</v>
      </c>
      <c r="D283" s="54"/>
      <c r="E283" s="55" t="s">
        <v>1155</v>
      </c>
      <c r="F283" s="52" t="s">
        <v>3207</v>
      </c>
    </row>
    <row r="284" spans="2:6" x14ac:dyDescent="0.25">
      <c r="B284" s="52" t="str">
        <f>IF(COUNTIF(Text!$C$4:$C$110,C284)&gt;0,VLOOKUP(C284,Text!$C$4:$H$110,6,FALSE),"")</f>
        <v/>
      </c>
      <c r="C284" s="53" t="s">
        <v>1156</v>
      </c>
      <c r="D284" s="54"/>
      <c r="E284" s="55" t="s">
        <v>1157</v>
      </c>
      <c r="F284" s="52" t="s">
        <v>3207</v>
      </c>
    </row>
    <row r="285" spans="2:6" x14ac:dyDescent="0.25">
      <c r="B285" s="52" t="str">
        <f>IF(COUNTIF(Text!$C$4:$C$110,C285)&gt;0,VLOOKUP(C285,Text!$C$4:$H$110,6,FALSE),"")</f>
        <v/>
      </c>
      <c r="C285" s="53" t="s">
        <v>1158</v>
      </c>
      <c r="D285" s="54"/>
      <c r="E285" s="55" t="s">
        <v>1159</v>
      </c>
      <c r="F285" s="52" t="s">
        <v>3207</v>
      </c>
    </row>
    <row r="286" spans="2:6" x14ac:dyDescent="0.25">
      <c r="B286" s="52" t="str">
        <f>IF(COUNTIF(Text!$C$4:$C$110,C286)&gt;0,VLOOKUP(C286,Text!$C$4:$H$110,6,FALSE),"")</f>
        <v/>
      </c>
      <c r="C286" s="53" t="s">
        <v>1160</v>
      </c>
      <c r="D286" s="54"/>
      <c r="E286" s="55" t="s">
        <v>1161</v>
      </c>
      <c r="F286" s="52" t="s">
        <v>3207</v>
      </c>
    </row>
    <row r="287" spans="2:6" x14ac:dyDescent="0.25">
      <c r="B287" s="52" t="str">
        <f>IF(COUNTIF(Text!$C$4:$C$110,C287)&gt;0,VLOOKUP(C287,Text!$C$4:$H$110,6,FALSE),"")</f>
        <v/>
      </c>
      <c r="C287" s="53" t="s">
        <v>1162</v>
      </c>
      <c r="D287" s="54"/>
      <c r="E287" s="55" t="s">
        <v>1163</v>
      </c>
      <c r="F287" s="52" t="s">
        <v>3207</v>
      </c>
    </row>
    <row r="288" spans="2:6" x14ac:dyDescent="0.25">
      <c r="B288" s="52" t="str">
        <f>IF(COUNTIF(Text!$C$4:$C$110,C288)&gt;0,VLOOKUP(C288,Text!$C$4:$H$110,6,FALSE),"")</f>
        <v/>
      </c>
      <c r="C288" s="53" t="s">
        <v>1164</v>
      </c>
      <c r="D288" s="54"/>
      <c r="E288" s="55" t="s">
        <v>1165</v>
      </c>
      <c r="F288" s="52" t="s">
        <v>3207</v>
      </c>
    </row>
    <row r="289" spans="2:6" x14ac:dyDescent="0.25">
      <c r="B289" s="52" t="str">
        <f>IF(COUNTIF(Text!$C$4:$C$110,C289)&gt;0,VLOOKUP(C289,Text!$C$4:$H$110,6,FALSE),"")</f>
        <v/>
      </c>
      <c r="C289" s="53" t="s">
        <v>1166</v>
      </c>
      <c r="D289" s="54"/>
      <c r="E289" s="55" t="s">
        <v>1167</v>
      </c>
      <c r="F289" s="52" t="s">
        <v>3207</v>
      </c>
    </row>
    <row r="290" spans="2:6" x14ac:dyDescent="0.25">
      <c r="B290" s="52" t="str">
        <f>IF(COUNTIF(Text!$C$4:$C$110,C290)&gt;0,VLOOKUP(C290,Text!$C$4:$H$110,6,FALSE),"")</f>
        <v/>
      </c>
      <c r="C290" s="53" t="s">
        <v>1168</v>
      </c>
      <c r="D290" s="54"/>
      <c r="E290" s="55" t="s">
        <v>1169</v>
      </c>
      <c r="F290" s="52" t="s">
        <v>3207</v>
      </c>
    </row>
    <row r="291" spans="2:6" x14ac:dyDescent="0.25">
      <c r="B291" s="52" t="str">
        <f>IF(COUNTIF(Text!$C$4:$C$110,C291)&gt;0,VLOOKUP(C291,Text!$C$4:$H$110,6,FALSE),"")</f>
        <v/>
      </c>
      <c r="C291" s="53" t="s">
        <v>1170</v>
      </c>
      <c r="D291" s="54"/>
      <c r="E291" s="55" t="s">
        <v>1171</v>
      </c>
      <c r="F291" s="52" t="s">
        <v>3207</v>
      </c>
    </row>
    <row r="292" spans="2:6" x14ac:dyDescent="0.25">
      <c r="B292" s="52" t="str">
        <f>IF(COUNTIF(Text!$C$4:$C$110,C292)&gt;0,VLOOKUP(C292,Text!$C$4:$H$110,6,FALSE),"")</f>
        <v/>
      </c>
      <c r="C292" s="53" t="s">
        <v>1172</v>
      </c>
      <c r="D292" s="54"/>
      <c r="E292" s="55" t="s">
        <v>1173</v>
      </c>
      <c r="F292" s="52" t="s">
        <v>3207</v>
      </c>
    </row>
    <row r="293" spans="2:6" x14ac:dyDescent="0.25">
      <c r="B293" s="52" t="str">
        <f>IF(COUNTIF(Text!$C$4:$C$110,C293)&gt;0,VLOOKUP(C293,Text!$C$4:$H$110,6,FALSE),"")</f>
        <v/>
      </c>
      <c r="C293" s="53" t="s">
        <v>1174</v>
      </c>
      <c r="D293" s="54"/>
      <c r="E293" s="55" t="s">
        <v>1175</v>
      </c>
      <c r="F293" s="52" t="s">
        <v>3207</v>
      </c>
    </row>
    <row r="294" spans="2:6" x14ac:dyDescent="0.25">
      <c r="B294" s="52" t="str">
        <f>IF(COUNTIF(Text!$C$4:$C$110,C294)&gt;0,VLOOKUP(C294,Text!$C$4:$H$110,6,FALSE),"")</f>
        <v/>
      </c>
      <c r="C294" s="53" t="s">
        <v>1176</v>
      </c>
      <c r="D294" s="54"/>
      <c r="E294" s="55" t="s">
        <v>1177</v>
      </c>
      <c r="F294" s="52" t="s">
        <v>3207</v>
      </c>
    </row>
    <row r="295" spans="2:6" x14ac:dyDescent="0.25">
      <c r="B295" s="52" t="str">
        <f>IF(COUNTIF(Text!$C$4:$C$110,C295)&gt;0,VLOOKUP(C295,Text!$C$4:$H$110,6,FALSE),"")</f>
        <v/>
      </c>
      <c r="C295" s="53" t="s">
        <v>1178</v>
      </c>
      <c r="D295" s="54"/>
      <c r="E295" s="55" t="s">
        <v>1179</v>
      </c>
      <c r="F295" s="52" t="s">
        <v>3207</v>
      </c>
    </row>
    <row r="296" spans="2:6" x14ac:dyDescent="0.25">
      <c r="B296" s="52" t="str">
        <f>IF(COUNTIF(Text!$C$4:$C$110,C296)&gt;0,VLOOKUP(C296,Text!$C$4:$H$110,6,FALSE),"")</f>
        <v/>
      </c>
      <c r="C296" s="53" t="s">
        <v>1180</v>
      </c>
      <c r="D296" s="54"/>
      <c r="E296" s="55" t="s">
        <v>1181</v>
      </c>
      <c r="F296" s="52" t="s">
        <v>3207</v>
      </c>
    </row>
    <row r="297" spans="2:6" x14ac:dyDescent="0.25">
      <c r="B297" s="52" t="str">
        <f>IF(COUNTIF(Text!$C$4:$C$110,C297)&gt;0,VLOOKUP(C297,Text!$C$4:$H$110,6,FALSE),"")</f>
        <v/>
      </c>
      <c r="C297" s="53" t="s">
        <v>1182</v>
      </c>
      <c r="D297" s="54"/>
      <c r="E297" s="55" t="s">
        <v>1183</v>
      </c>
      <c r="F297" s="52" t="s">
        <v>3207</v>
      </c>
    </row>
    <row r="298" spans="2:6" x14ac:dyDescent="0.25">
      <c r="B298" s="52" t="str">
        <f>IF(COUNTIF(Text!$C$4:$C$110,C298)&gt;0,VLOOKUP(C298,Text!$C$4:$H$110,6,FALSE),"")</f>
        <v/>
      </c>
      <c r="C298" s="53" t="s">
        <v>1184</v>
      </c>
      <c r="D298" s="54"/>
      <c r="E298" s="55" t="s">
        <v>1185</v>
      </c>
      <c r="F298" s="52" t="s">
        <v>3207</v>
      </c>
    </row>
    <row r="299" spans="2:6" x14ac:dyDescent="0.25">
      <c r="B299" s="52" t="str">
        <f>IF(COUNTIF(Text!$C$4:$C$110,C299)&gt;0,VLOOKUP(C299,Text!$C$4:$H$110,6,FALSE),"")</f>
        <v/>
      </c>
      <c r="C299" s="53" t="s">
        <v>1186</v>
      </c>
      <c r="D299" s="54"/>
      <c r="E299" s="55" t="s">
        <v>1187</v>
      </c>
      <c r="F299" s="52" t="s">
        <v>3207</v>
      </c>
    </row>
    <row r="300" spans="2:6" x14ac:dyDescent="0.25">
      <c r="B300" s="52" t="str">
        <f>IF(COUNTIF(Text!$C$4:$C$110,C300)&gt;0,VLOOKUP(C300,Text!$C$4:$H$110,6,FALSE),"")</f>
        <v/>
      </c>
      <c r="C300" s="53" t="s">
        <v>1188</v>
      </c>
      <c r="D300" s="54"/>
      <c r="E300" s="55" t="s">
        <v>1189</v>
      </c>
      <c r="F300" s="52" t="s">
        <v>3207</v>
      </c>
    </row>
    <row r="301" spans="2:6" x14ac:dyDescent="0.25">
      <c r="B301" s="52" t="str">
        <f>IF(COUNTIF(Text!$C$4:$C$110,C301)&gt;0,VLOOKUP(C301,Text!$C$4:$H$110,6,FALSE),"")</f>
        <v/>
      </c>
      <c r="C301" s="53" t="s">
        <v>453</v>
      </c>
      <c r="D301" s="54"/>
      <c r="E301" s="55" t="s">
        <v>1190</v>
      </c>
      <c r="F301" s="52" t="s">
        <v>3207</v>
      </c>
    </row>
    <row r="302" spans="2:6" x14ac:dyDescent="0.25">
      <c r="B302" s="52" t="str">
        <f>IF(COUNTIF(Text!$C$4:$C$110,C302)&gt;0,VLOOKUP(C302,Text!$C$4:$H$110,6,FALSE),"")</f>
        <v/>
      </c>
      <c r="C302" s="53" t="s">
        <v>1191</v>
      </c>
      <c r="D302" s="54"/>
      <c r="E302" s="55" t="s">
        <v>1192</v>
      </c>
      <c r="F302" s="52" t="s">
        <v>3207</v>
      </c>
    </row>
    <row r="303" spans="2:6" x14ac:dyDescent="0.25">
      <c r="B303" s="52" t="str">
        <f>IF(COUNTIF(Text!$C$4:$C$110,C303)&gt;0,VLOOKUP(C303,Text!$C$4:$H$110,6,FALSE),"")</f>
        <v/>
      </c>
      <c r="C303" s="53" t="s">
        <v>1193</v>
      </c>
      <c r="D303" s="54"/>
      <c r="E303" s="55" t="s">
        <v>1194</v>
      </c>
      <c r="F303" s="52" t="s">
        <v>3207</v>
      </c>
    </row>
    <row r="304" spans="2:6" x14ac:dyDescent="0.25">
      <c r="B304" s="52" t="str">
        <f>IF(COUNTIF(Text!$C$4:$C$110,C304)&gt;0,VLOOKUP(C304,Text!$C$4:$H$110,6,FALSE),"")</f>
        <v/>
      </c>
      <c r="C304" s="53" t="s">
        <v>1195</v>
      </c>
      <c r="D304" s="54"/>
      <c r="E304" s="55" t="s">
        <v>1196</v>
      </c>
      <c r="F304" s="52" t="s">
        <v>3207</v>
      </c>
    </row>
    <row r="305" spans="2:6" x14ac:dyDescent="0.25">
      <c r="B305" s="52" t="str">
        <f>IF(COUNTIF(Text!$C$4:$C$110,C305)&gt;0,VLOOKUP(C305,Text!$C$4:$H$110,6,FALSE),"")</f>
        <v/>
      </c>
      <c r="C305" s="53" t="s">
        <v>1197</v>
      </c>
      <c r="D305" s="54"/>
      <c r="E305" s="55" t="s">
        <v>1198</v>
      </c>
      <c r="F305" s="52" t="s">
        <v>3207</v>
      </c>
    </row>
    <row r="306" spans="2:6" x14ac:dyDescent="0.25">
      <c r="B306" s="52" t="str">
        <f>IF(COUNTIF(Text!$C$4:$C$110,C306)&gt;0,VLOOKUP(C306,Text!$C$4:$H$110,6,FALSE),"")</f>
        <v/>
      </c>
      <c r="C306" s="53" t="s">
        <v>1199</v>
      </c>
      <c r="D306" s="54"/>
      <c r="E306" s="55" t="s">
        <v>1200</v>
      </c>
      <c r="F306" s="52" t="s">
        <v>3207</v>
      </c>
    </row>
    <row r="307" spans="2:6" x14ac:dyDescent="0.25">
      <c r="B307" s="52" t="str">
        <f>IF(COUNTIF(Text!$C$4:$C$110,C307)&gt;0,VLOOKUP(C307,Text!$C$4:$H$110,6,FALSE),"")</f>
        <v/>
      </c>
      <c r="C307" s="53" t="s">
        <v>494</v>
      </c>
      <c r="D307" s="54"/>
      <c r="E307" s="55" t="s">
        <v>1201</v>
      </c>
      <c r="F307" s="52" t="s">
        <v>3207</v>
      </c>
    </row>
    <row r="308" spans="2:6" x14ac:dyDescent="0.25">
      <c r="B308" s="52" t="str">
        <f>IF(COUNTIF(Text!$C$4:$C$110,C308)&gt;0,VLOOKUP(C308,Text!$C$4:$H$110,6,FALSE),"")</f>
        <v/>
      </c>
      <c r="C308" s="53" t="s">
        <v>1202</v>
      </c>
      <c r="D308" s="54"/>
      <c r="E308" s="55" t="s">
        <v>1203</v>
      </c>
      <c r="F308" s="52" t="s">
        <v>3207</v>
      </c>
    </row>
    <row r="309" spans="2:6" x14ac:dyDescent="0.25">
      <c r="B309" s="52" t="str">
        <f>IF(COUNTIF(Text!$C$4:$C$110,C309)&gt;0,VLOOKUP(C309,Text!$C$4:$H$110,6,FALSE),"")</f>
        <v/>
      </c>
      <c r="C309" s="53" t="s">
        <v>495</v>
      </c>
      <c r="D309" s="54"/>
      <c r="E309" s="55" t="s">
        <v>1204</v>
      </c>
      <c r="F309" s="52" t="s">
        <v>3207</v>
      </c>
    </row>
    <row r="310" spans="2:6" x14ac:dyDescent="0.25">
      <c r="B310" s="52" t="str">
        <f>IF(COUNTIF(Text!$C$4:$C$110,C310)&gt;0,VLOOKUP(C310,Text!$C$4:$H$110,6,FALSE),"")</f>
        <v/>
      </c>
      <c r="C310" s="53" t="s">
        <v>487</v>
      </c>
      <c r="D310" s="54"/>
      <c r="E310" s="55" t="s">
        <v>1205</v>
      </c>
      <c r="F310" s="52" t="s">
        <v>3207</v>
      </c>
    </row>
    <row r="311" spans="2:6" x14ac:dyDescent="0.25">
      <c r="B311" s="52" t="str">
        <f>IF(COUNTIF(Text!$C$4:$C$110,C311)&gt;0,VLOOKUP(C311,Text!$C$4:$H$110,6,FALSE),"")</f>
        <v/>
      </c>
      <c r="C311" s="53" t="s">
        <v>496</v>
      </c>
      <c r="D311" s="54"/>
      <c r="E311" s="55" t="s">
        <v>1206</v>
      </c>
      <c r="F311" s="52" t="s">
        <v>3207</v>
      </c>
    </row>
    <row r="312" spans="2:6" x14ac:dyDescent="0.25">
      <c r="B312" s="52" t="str">
        <f>IF(COUNTIF(Text!$C$4:$C$110,C312)&gt;0,VLOOKUP(C312,Text!$C$4:$H$110,6,FALSE),"")</f>
        <v/>
      </c>
      <c r="C312" s="53" t="s">
        <v>382</v>
      </c>
      <c r="D312" s="54"/>
      <c r="E312" s="55" t="s">
        <v>1207</v>
      </c>
      <c r="F312" s="52" t="s">
        <v>3207</v>
      </c>
    </row>
    <row r="313" spans="2:6" x14ac:dyDescent="0.25">
      <c r="B313" s="52" t="str">
        <f>IF(COUNTIF(Text!$C$4:$C$110,C313)&gt;0,VLOOKUP(C313,Text!$C$4:$H$110,6,FALSE),"")</f>
        <v/>
      </c>
      <c r="C313" s="53" t="s">
        <v>1208</v>
      </c>
      <c r="D313" s="54"/>
      <c r="E313" s="55" t="s">
        <v>1209</v>
      </c>
      <c r="F313" s="52" t="s">
        <v>3207</v>
      </c>
    </row>
    <row r="314" spans="2:6" x14ac:dyDescent="0.25">
      <c r="B314" s="52" t="str">
        <f>IF(COUNTIF(Text!$C$4:$C$110,C314)&gt;0,VLOOKUP(C314,Text!$C$4:$H$110,6,FALSE),"")</f>
        <v/>
      </c>
      <c r="C314" s="53" t="s">
        <v>1210</v>
      </c>
      <c r="D314" s="54"/>
      <c r="E314" s="55" t="s">
        <v>1211</v>
      </c>
      <c r="F314" s="52" t="s">
        <v>3207</v>
      </c>
    </row>
    <row r="315" spans="2:6" x14ac:dyDescent="0.25">
      <c r="B315" s="52" t="str">
        <f>IF(COUNTIF(Text!$C$4:$C$110,C315)&gt;0,VLOOKUP(C315,Text!$C$4:$H$110,6,FALSE),"")</f>
        <v/>
      </c>
      <c r="C315" s="53" t="s">
        <v>1212</v>
      </c>
      <c r="D315" s="54"/>
      <c r="E315" s="55" t="s">
        <v>1213</v>
      </c>
      <c r="F315" s="52" t="s">
        <v>3207</v>
      </c>
    </row>
    <row r="316" spans="2:6" x14ac:dyDescent="0.25">
      <c r="B316" s="52" t="str">
        <f>IF(COUNTIF(Text!$C$4:$C$110,C316)&gt;0,VLOOKUP(C316,Text!$C$4:$H$110,6,FALSE),"")</f>
        <v/>
      </c>
      <c r="C316" s="53" t="s">
        <v>1214</v>
      </c>
      <c r="D316" s="54"/>
      <c r="E316" s="55" t="s">
        <v>1215</v>
      </c>
      <c r="F316" s="52" t="s">
        <v>3207</v>
      </c>
    </row>
    <row r="317" spans="2:6" x14ac:dyDescent="0.25">
      <c r="B317" s="52" t="str">
        <f>IF(COUNTIF(Text!$C$4:$C$110,C317)&gt;0,VLOOKUP(C317,Text!$C$4:$H$110,6,FALSE),"")</f>
        <v/>
      </c>
      <c r="C317" s="53" t="s">
        <v>780</v>
      </c>
      <c r="D317" s="54"/>
      <c r="E317" s="55" t="s">
        <v>1216</v>
      </c>
      <c r="F317" s="52" t="s">
        <v>3207</v>
      </c>
    </row>
    <row r="318" spans="2:6" x14ac:dyDescent="0.25">
      <c r="B318" s="52" t="str">
        <f>IF(COUNTIF(Text!$C$4:$C$110,C318)&gt;0,VLOOKUP(C318,Text!$C$4:$H$110,6,FALSE),"")</f>
        <v/>
      </c>
      <c r="C318" s="53" t="s">
        <v>1217</v>
      </c>
      <c r="D318" s="54"/>
      <c r="E318" s="55" t="s">
        <v>1218</v>
      </c>
      <c r="F318" s="52" t="s">
        <v>3207</v>
      </c>
    </row>
    <row r="319" spans="2:6" x14ac:dyDescent="0.25">
      <c r="B319" s="52" t="str">
        <f>IF(COUNTIF(Text!$C$4:$C$110,C319)&gt;0,VLOOKUP(C319,Text!$C$4:$H$110,6,FALSE),"")</f>
        <v/>
      </c>
      <c r="C319" s="53" t="s">
        <v>363</v>
      </c>
      <c r="D319" s="54"/>
      <c r="E319" s="55" t="s">
        <v>1219</v>
      </c>
      <c r="F319" s="52" t="s">
        <v>3207</v>
      </c>
    </row>
    <row r="320" spans="2:6" x14ac:dyDescent="0.25">
      <c r="B320" s="52" t="str">
        <f>IF(COUNTIF(Text!$C$4:$C$110,C320)&gt;0,VLOOKUP(C320,Text!$C$4:$H$110,6,FALSE),"")</f>
        <v/>
      </c>
      <c r="C320" s="53" t="s">
        <v>1220</v>
      </c>
      <c r="D320" s="54"/>
      <c r="E320" s="55" t="s">
        <v>1219</v>
      </c>
      <c r="F320" s="52" t="s">
        <v>3207</v>
      </c>
    </row>
    <row r="321" spans="2:6" x14ac:dyDescent="0.25">
      <c r="B321" s="52" t="str">
        <f>IF(COUNTIF(Text!$C$4:$C$110,C321)&gt;0,VLOOKUP(C321,Text!$C$4:$H$110,6,FALSE),"")</f>
        <v/>
      </c>
      <c r="C321" s="53" t="s">
        <v>1221</v>
      </c>
      <c r="D321" s="54"/>
      <c r="E321" s="55" t="s">
        <v>1222</v>
      </c>
      <c r="F321" s="52" t="s">
        <v>3207</v>
      </c>
    </row>
    <row r="322" spans="2:6" x14ac:dyDescent="0.25">
      <c r="B322" s="52" t="str">
        <f>IF(COUNTIF(Text!$C$4:$C$110,C322)&gt;0,VLOOKUP(C322,Text!$C$4:$H$110,6,FALSE),"")</f>
        <v/>
      </c>
      <c r="C322" s="53" t="s">
        <v>1223</v>
      </c>
      <c r="D322" s="54"/>
      <c r="E322" s="55" t="s">
        <v>1224</v>
      </c>
      <c r="F322" s="52" t="s">
        <v>3207</v>
      </c>
    </row>
    <row r="323" spans="2:6" x14ac:dyDescent="0.25">
      <c r="B323" s="52" t="str">
        <f>IF(COUNTIF(Text!$C$4:$C$110,C323)&gt;0,VLOOKUP(C323,Text!$C$4:$H$110,6,FALSE),"")</f>
        <v/>
      </c>
      <c r="C323" s="53" t="s">
        <v>1225</v>
      </c>
      <c r="D323" s="54"/>
      <c r="E323" s="55" t="s">
        <v>1226</v>
      </c>
      <c r="F323" s="52" t="s">
        <v>3207</v>
      </c>
    </row>
    <row r="324" spans="2:6" x14ac:dyDescent="0.25">
      <c r="B324" s="52" t="str">
        <f>IF(COUNTIF(Text!$C$4:$C$110,C324)&gt;0,VLOOKUP(C324,Text!$C$4:$H$110,6,FALSE),"")</f>
        <v/>
      </c>
      <c r="C324" s="53" t="s">
        <v>1227</v>
      </c>
      <c r="D324" s="54"/>
      <c r="E324" s="55" t="s">
        <v>1228</v>
      </c>
      <c r="F324" s="52" t="s">
        <v>3207</v>
      </c>
    </row>
    <row r="325" spans="2:6" x14ac:dyDescent="0.25">
      <c r="B325" s="52" t="str">
        <f>IF(COUNTIF(Text!$C$4:$C$110,C325)&gt;0,VLOOKUP(C325,Text!$C$4:$H$110,6,FALSE),"")</f>
        <v/>
      </c>
      <c r="C325" s="53" t="s">
        <v>1229</v>
      </c>
      <c r="D325" s="54"/>
      <c r="E325" s="55" t="s">
        <v>1230</v>
      </c>
      <c r="F325" s="52" t="s">
        <v>3207</v>
      </c>
    </row>
    <row r="326" spans="2:6" x14ac:dyDescent="0.25">
      <c r="B326" s="52" t="str">
        <f>IF(COUNTIF(Text!$C$4:$C$110,C326)&gt;0,VLOOKUP(C326,Text!$C$4:$H$110,6,FALSE),"")</f>
        <v/>
      </c>
      <c r="C326" s="53" t="s">
        <v>1231</v>
      </c>
      <c r="D326" s="54"/>
      <c r="E326" s="55" t="s">
        <v>1232</v>
      </c>
      <c r="F326" s="52" t="s">
        <v>3207</v>
      </c>
    </row>
    <row r="327" spans="2:6" x14ac:dyDescent="0.25">
      <c r="B327" s="52" t="str">
        <f>IF(COUNTIF(Text!$C$4:$C$110,C327)&gt;0,VLOOKUP(C327,Text!$C$4:$H$110,6,FALSE),"")</f>
        <v/>
      </c>
      <c r="C327" s="53" t="s">
        <v>1233</v>
      </c>
      <c r="D327" s="54"/>
      <c r="E327" s="55" t="s">
        <v>1234</v>
      </c>
      <c r="F327" s="52" t="s">
        <v>3207</v>
      </c>
    </row>
    <row r="328" spans="2:6" x14ac:dyDescent="0.25">
      <c r="B328" s="52" t="str">
        <f>IF(COUNTIF(Text!$C$4:$C$110,C328)&gt;0,VLOOKUP(C328,Text!$C$4:$H$110,6,FALSE),"")</f>
        <v/>
      </c>
      <c r="C328" s="53" t="s">
        <v>1235</v>
      </c>
      <c r="D328" s="54"/>
      <c r="E328" s="55" t="s">
        <v>1236</v>
      </c>
      <c r="F328" s="52" t="s">
        <v>3207</v>
      </c>
    </row>
    <row r="329" spans="2:6" x14ac:dyDescent="0.25">
      <c r="B329" s="52" t="str">
        <f>IF(COUNTIF(Text!$C$4:$C$110,C329)&gt;0,VLOOKUP(C329,Text!$C$4:$H$110,6,FALSE),"")</f>
        <v/>
      </c>
      <c r="C329" s="53" t="s">
        <v>1237</v>
      </c>
      <c r="D329" s="54"/>
      <c r="E329" s="55" t="s">
        <v>1238</v>
      </c>
      <c r="F329" s="52" t="s">
        <v>3207</v>
      </c>
    </row>
    <row r="330" spans="2:6" x14ac:dyDescent="0.25">
      <c r="B330" s="52" t="str">
        <f>IF(COUNTIF(Text!$C$4:$C$110,C330)&gt;0,VLOOKUP(C330,Text!$C$4:$H$110,6,FALSE),"")</f>
        <v/>
      </c>
      <c r="C330" s="53" t="s">
        <v>1239</v>
      </c>
      <c r="D330" s="54"/>
      <c r="E330" s="55" t="s">
        <v>1240</v>
      </c>
      <c r="F330" s="52" t="s">
        <v>3207</v>
      </c>
    </row>
    <row r="331" spans="2:6" x14ac:dyDescent="0.25">
      <c r="B331" s="52" t="str">
        <f>IF(COUNTIF(Text!$C$4:$C$110,C331)&gt;0,VLOOKUP(C331,Text!$C$4:$H$110,6,FALSE),"")</f>
        <v/>
      </c>
      <c r="C331" s="53" t="s">
        <v>1241</v>
      </c>
      <c r="D331" s="54"/>
      <c r="E331" s="55" t="s">
        <v>1242</v>
      </c>
      <c r="F331" s="52" t="s">
        <v>3207</v>
      </c>
    </row>
    <row r="332" spans="2:6" x14ac:dyDescent="0.25">
      <c r="B332" s="52" t="str">
        <f>IF(COUNTIF(Text!$C$4:$C$110,C332)&gt;0,VLOOKUP(C332,Text!$C$4:$H$110,6,FALSE),"")</f>
        <v/>
      </c>
      <c r="C332" s="53" t="s">
        <v>1243</v>
      </c>
      <c r="D332" s="54"/>
      <c r="E332" s="55" t="s">
        <v>1244</v>
      </c>
      <c r="F332" s="52" t="s">
        <v>3207</v>
      </c>
    </row>
    <row r="333" spans="2:6" x14ac:dyDescent="0.25">
      <c r="B333" s="52" t="str">
        <f>IF(COUNTIF(Text!$C$4:$C$110,C333)&gt;0,VLOOKUP(C333,Text!$C$4:$H$110,6,FALSE),"")</f>
        <v/>
      </c>
      <c r="C333" s="53" t="s">
        <v>1245</v>
      </c>
      <c r="D333" s="54"/>
      <c r="E333" s="55" t="s">
        <v>1246</v>
      </c>
      <c r="F333" s="52" t="s">
        <v>3207</v>
      </c>
    </row>
    <row r="334" spans="2:6" x14ac:dyDescent="0.25">
      <c r="B334" s="52" t="str">
        <f>IF(COUNTIF(Text!$C$4:$C$110,C334)&gt;0,VLOOKUP(C334,Text!$C$4:$H$110,6,FALSE),"")</f>
        <v/>
      </c>
      <c r="C334" s="53" t="s">
        <v>1247</v>
      </c>
      <c r="D334" s="54"/>
      <c r="E334" s="55" t="s">
        <v>1248</v>
      </c>
      <c r="F334" s="52" t="s">
        <v>3207</v>
      </c>
    </row>
    <row r="335" spans="2:6" x14ac:dyDescent="0.25">
      <c r="B335" s="52" t="str">
        <f>IF(COUNTIF(Text!$C$4:$C$110,C335)&gt;0,VLOOKUP(C335,Text!$C$4:$H$110,6,FALSE),"")</f>
        <v/>
      </c>
      <c r="C335" s="53" t="s">
        <v>1249</v>
      </c>
      <c r="D335" s="54"/>
      <c r="E335" s="55" t="s">
        <v>1250</v>
      </c>
      <c r="F335" s="52" t="s">
        <v>3207</v>
      </c>
    </row>
    <row r="336" spans="2:6" x14ac:dyDescent="0.25">
      <c r="B336" s="52" t="str">
        <f>IF(COUNTIF(Text!$C$4:$C$110,C336)&gt;0,VLOOKUP(C336,Text!$C$4:$H$110,6,FALSE),"")</f>
        <v/>
      </c>
      <c r="C336" s="53" t="s">
        <v>1251</v>
      </c>
      <c r="D336" s="54"/>
      <c r="E336" s="55" t="s">
        <v>1252</v>
      </c>
      <c r="F336" s="52" t="s">
        <v>3207</v>
      </c>
    </row>
    <row r="337" spans="2:6" x14ac:dyDescent="0.25">
      <c r="B337" s="52" t="str">
        <f>IF(COUNTIF(Text!$C$4:$C$110,C337)&gt;0,VLOOKUP(C337,Text!$C$4:$H$110,6,FALSE),"")</f>
        <v/>
      </c>
      <c r="C337" s="53" t="s">
        <v>1253</v>
      </c>
      <c r="D337" s="54"/>
      <c r="E337" s="55" t="s">
        <v>1254</v>
      </c>
      <c r="F337" s="52" t="s">
        <v>3207</v>
      </c>
    </row>
    <row r="338" spans="2:6" x14ac:dyDescent="0.25">
      <c r="B338" s="52" t="str">
        <f>IF(COUNTIF(Text!$C$4:$C$110,C338)&gt;0,VLOOKUP(C338,Text!$C$4:$H$110,6,FALSE),"")</f>
        <v/>
      </c>
      <c r="C338" s="53" t="s">
        <v>1255</v>
      </c>
      <c r="D338" s="54"/>
      <c r="E338" s="55" t="s">
        <v>1256</v>
      </c>
      <c r="F338" s="52" t="s">
        <v>3207</v>
      </c>
    </row>
    <row r="339" spans="2:6" x14ac:dyDescent="0.25">
      <c r="B339" s="52" t="str">
        <f>IF(COUNTIF(Text!$C$4:$C$110,C339)&gt;0,VLOOKUP(C339,Text!$C$4:$H$110,6,FALSE),"")</f>
        <v/>
      </c>
      <c r="C339" s="53" t="s">
        <v>685</v>
      </c>
      <c r="D339" s="54"/>
      <c r="E339" s="55" t="s">
        <v>1257</v>
      </c>
      <c r="F339" s="52" t="s">
        <v>3207</v>
      </c>
    </row>
    <row r="340" spans="2:6" x14ac:dyDescent="0.25">
      <c r="B340" s="52" t="str">
        <f>IF(COUNTIF(Text!$C$4:$C$110,C340)&gt;0,VLOOKUP(C340,Text!$C$4:$H$110,6,FALSE),"")</f>
        <v/>
      </c>
      <c r="C340" s="53" t="s">
        <v>477</v>
      </c>
      <c r="D340" s="54"/>
      <c r="E340" s="55" t="s">
        <v>1258</v>
      </c>
      <c r="F340" s="52" t="s">
        <v>3207</v>
      </c>
    </row>
    <row r="341" spans="2:6" x14ac:dyDescent="0.25">
      <c r="B341" s="52" t="str">
        <f>IF(COUNTIF(Text!$C$4:$C$110,C341)&gt;0,VLOOKUP(C341,Text!$C$4:$H$110,6,FALSE),"")</f>
        <v/>
      </c>
      <c r="C341" s="53" t="s">
        <v>463</v>
      </c>
      <c r="D341" s="54"/>
      <c r="E341" s="55" t="s">
        <v>1259</v>
      </c>
      <c r="F341" s="52" t="s">
        <v>3207</v>
      </c>
    </row>
    <row r="342" spans="2:6" x14ac:dyDescent="0.25">
      <c r="B342" s="52" t="str">
        <f>IF(COUNTIF(Text!$C$4:$C$110,C342)&gt;0,VLOOKUP(C342,Text!$C$4:$H$110,6,FALSE),"")</f>
        <v/>
      </c>
      <c r="C342" s="53" t="s">
        <v>1260</v>
      </c>
      <c r="D342" s="54"/>
      <c r="E342" s="55" t="s">
        <v>1261</v>
      </c>
      <c r="F342" s="52" t="s">
        <v>3207</v>
      </c>
    </row>
    <row r="343" spans="2:6" x14ac:dyDescent="0.25">
      <c r="B343" s="52" t="str">
        <f>IF(COUNTIF(Text!$C$4:$C$110,C343)&gt;0,VLOOKUP(C343,Text!$C$4:$H$110,6,FALSE),"")</f>
        <v/>
      </c>
      <c r="C343" s="53" t="s">
        <v>1262</v>
      </c>
      <c r="D343" s="54"/>
      <c r="E343" s="55" t="s">
        <v>1263</v>
      </c>
      <c r="F343" s="52" t="s">
        <v>3207</v>
      </c>
    </row>
    <row r="344" spans="2:6" x14ac:dyDescent="0.25">
      <c r="B344" s="52" t="str">
        <f>IF(COUNTIF(Text!$C$4:$C$110,C344)&gt;0,VLOOKUP(C344,Text!$C$4:$H$110,6,FALSE),"")</f>
        <v/>
      </c>
      <c r="C344" s="53" t="s">
        <v>402</v>
      </c>
      <c r="D344" s="54"/>
      <c r="E344" s="55" t="s">
        <v>1264</v>
      </c>
      <c r="F344" s="52" t="s">
        <v>3207</v>
      </c>
    </row>
    <row r="345" spans="2:6" x14ac:dyDescent="0.25">
      <c r="B345" s="52" t="str">
        <f>IF(COUNTIF(Text!$C$4:$C$110,C345)&gt;0,VLOOKUP(C345,Text!$C$4:$H$110,6,FALSE),"")</f>
        <v/>
      </c>
      <c r="C345" s="53" t="s">
        <v>458</v>
      </c>
      <c r="D345" s="54"/>
      <c r="E345" s="55" t="s">
        <v>1265</v>
      </c>
      <c r="F345" s="52" t="s">
        <v>3207</v>
      </c>
    </row>
    <row r="346" spans="2:6" x14ac:dyDescent="0.25">
      <c r="B346" s="52" t="str">
        <f>IF(COUNTIF(Text!$C$4:$C$110,C346)&gt;0,VLOOKUP(C346,Text!$C$4:$H$110,6,FALSE),"")</f>
        <v/>
      </c>
      <c r="C346" s="53" t="s">
        <v>1266</v>
      </c>
      <c r="D346" s="54"/>
      <c r="E346" s="55" t="s">
        <v>1267</v>
      </c>
      <c r="F346" s="52" t="s">
        <v>3207</v>
      </c>
    </row>
    <row r="347" spans="2:6" x14ac:dyDescent="0.25">
      <c r="B347" s="52" t="str">
        <f>IF(COUNTIF(Text!$C$4:$C$110,C347)&gt;0,VLOOKUP(C347,Text!$C$4:$H$110,6,FALSE),"")</f>
        <v/>
      </c>
      <c r="C347" s="53" t="s">
        <v>1268</v>
      </c>
      <c r="D347" s="54"/>
      <c r="E347" s="55" t="s">
        <v>1269</v>
      </c>
      <c r="F347" s="52" t="s">
        <v>3207</v>
      </c>
    </row>
    <row r="348" spans="2:6" x14ac:dyDescent="0.25">
      <c r="B348" s="52" t="str">
        <f>IF(COUNTIF(Text!$C$4:$C$110,C348)&gt;0,VLOOKUP(C348,Text!$C$4:$H$110,6,FALSE),"")</f>
        <v/>
      </c>
      <c r="C348" s="53" t="s">
        <v>1270</v>
      </c>
      <c r="D348" s="54"/>
      <c r="E348" s="55" t="s">
        <v>1271</v>
      </c>
      <c r="F348" s="52" t="s">
        <v>3207</v>
      </c>
    </row>
    <row r="349" spans="2:6" x14ac:dyDescent="0.25">
      <c r="B349" s="52" t="str">
        <f>IF(COUNTIF(Text!$C$4:$C$110,C349)&gt;0,VLOOKUP(C349,Text!$C$4:$H$110,6,FALSE),"")</f>
        <v/>
      </c>
      <c r="C349" s="53" t="s">
        <v>401</v>
      </c>
      <c r="D349" s="54"/>
      <c r="E349" s="55" t="s">
        <v>1272</v>
      </c>
      <c r="F349" s="52" t="s">
        <v>3207</v>
      </c>
    </row>
    <row r="350" spans="2:6" x14ac:dyDescent="0.25">
      <c r="B350" s="52" t="str">
        <f>IF(COUNTIF(Text!$C$4:$C$110,C350)&gt;0,VLOOKUP(C350,Text!$C$4:$H$110,6,FALSE),"")</f>
        <v/>
      </c>
      <c r="C350" s="53" t="s">
        <v>1273</v>
      </c>
      <c r="D350" s="54"/>
      <c r="E350" s="55" t="s">
        <v>1274</v>
      </c>
      <c r="F350" s="52" t="s">
        <v>3207</v>
      </c>
    </row>
    <row r="351" spans="2:6" x14ac:dyDescent="0.25">
      <c r="B351" s="52" t="str">
        <f>IF(COUNTIF(Text!$C$4:$C$110,C351)&gt;0,VLOOKUP(C351,Text!$C$4:$H$110,6,FALSE),"")</f>
        <v/>
      </c>
      <c r="C351" s="53" t="s">
        <v>1275</v>
      </c>
      <c r="D351" s="54"/>
      <c r="E351" s="55" t="s">
        <v>1276</v>
      </c>
      <c r="F351" s="52" t="s">
        <v>3207</v>
      </c>
    </row>
    <row r="352" spans="2:6" x14ac:dyDescent="0.25">
      <c r="B352" s="52" t="str">
        <f>IF(COUNTIF(Text!$C$4:$C$110,C352)&gt;0,VLOOKUP(C352,Text!$C$4:$H$110,6,FALSE),"")</f>
        <v/>
      </c>
      <c r="C352" s="53" t="s">
        <v>1277</v>
      </c>
      <c r="D352" s="54"/>
      <c r="E352" s="55" t="s">
        <v>1278</v>
      </c>
      <c r="F352" s="52" t="s">
        <v>3207</v>
      </c>
    </row>
    <row r="353" spans="2:6" x14ac:dyDescent="0.25">
      <c r="B353" s="52" t="str">
        <f>IF(COUNTIF(Text!$C$4:$C$110,C353)&gt;0,VLOOKUP(C353,Text!$C$4:$H$110,6,FALSE),"")</f>
        <v/>
      </c>
      <c r="C353" s="53" t="s">
        <v>1279</v>
      </c>
      <c r="D353" s="54"/>
      <c r="E353" s="55" t="s">
        <v>1280</v>
      </c>
      <c r="F353" s="52" t="s">
        <v>3207</v>
      </c>
    </row>
    <row r="354" spans="2:6" x14ac:dyDescent="0.25">
      <c r="B354" s="52" t="str">
        <f>IF(COUNTIF(Text!$C$4:$C$110,C354)&gt;0,VLOOKUP(C354,Text!$C$4:$H$110,6,FALSE),"")</f>
        <v/>
      </c>
      <c r="C354" s="53" t="s">
        <v>484</v>
      </c>
      <c r="D354" s="54"/>
      <c r="E354" s="55" t="s">
        <v>1281</v>
      </c>
      <c r="F354" s="52" t="s">
        <v>3207</v>
      </c>
    </row>
    <row r="355" spans="2:6" x14ac:dyDescent="0.25">
      <c r="B355" s="52" t="str">
        <f>IF(COUNTIF(Text!$C$4:$C$110,C355)&gt;0,VLOOKUP(C355,Text!$C$4:$H$110,6,FALSE),"")</f>
        <v/>
      </c>
      <c r="C355" s="53" t="s">
        <v>1282</v>
      </c>
      <c r="D355" s="54"/>
      <c r="E355" s="55" t="s">
        <v>1283</v>
      </c>
      <c r="F355" s="52" t="s">
        <v>3207</v>
      </c>
    </row>
    <row r="356" spans="2:6" x14ac:dyDescent="0.25">
      <c r="B356" s="52" t="str">
        <f>IF(COUNTIF(Text!$C$4:$C$110,C356)&gt;0,VLOOKUP(C356,Text!$C$4:$H$110,6,FALSE),"")</f>
        <v/>
      </c>
      <c r="C356" s="53" t="s">
        <v>1284</v>
      </c>
      <c r="D356" s="54"/>
      <c r="E356" s="55" t="s">
        <v>1285</v>
      </c>
      <c r="F356" s="52" t="s">
        <v>3207</v>
      </c>
    </row>
    <row r="357" spans="2:6" x14ac:dyDescent="0.25">
      <c r="B357" s="52" t="str">
        <f>IF(COUNTIF(Text!$C$4:$C$110,C357)&gt;0,VLOOKUP(C357,Text!$C$4:$H$110,6,FALSE),"")</f>
        <v/>
      </c>
      <c r="C357" s="53" t="s">
        <v>1286</v>
      </c>
      <c r="D357" s="54"/>
      <c r="E357" s="55" t="s">
        <v>1287</v>
      </c>
      <c r="F357" s="52" t="s">
        <v>3207</v>
      </c>
    </row>
    <row r="358" spans="2:6" x14ac:dyDescent="0.25">
      <c r="B358" s="52" t="str">
        <f>IF(COUNTIF(Text!$C$4:$C$110,C358)&gt;0,VLOOKUP(C358,Text!$C$4:$H$110,6,FALSE),"")</f>
        <v/>
      </c>
      <c r="C358" s="53" t="s">
        <v>1288</v>
      </c>
      <c r="D358" s="54"/>
      <c r="E358" s="55" t="s">
        <v>1289</v>
      </c>
      <c r="F358" s="52" t="s">
        <v>3207</v>
      </c>
    </row>
    <row r="359" spans="2:6" x14ac:dyDescent="0.25">
      <c r="B359" s="52" t="str">
        <f>IF(COUNTIF(Text!$C$4:$C$110,C359)&gt;0,VLOOKUP(C359,Text!$C$4:$H$110,6,FALSE),"")</f>
        <v/>
      </c>
      <c r="C359" s="53" t="s">
        <v>723</v>
      </c>
      <c r="D359" s="54"/>
      <c r="E359" s="55" t="s">
        <v>1290</v>
      </c>
      <c r="F359" s="52" t="s">
        <v>3207</v>
      </c>
    </row>
    <row r="360" spans="2:6" x14ac:dyDescent="0.25">
      <c r="B360" s="52" t="str">
        <f>IF(COUNTIF(Text!$C$4:$C$110,C360)&gt;0,VLOOKUP(C360,Text!$C$4:$H$110,6,FALSE),"")</f>
        <v/>
      </c>
      <c r="C360" s="53" t="s">
        <v>1291</v>
      </c>
      <c r="D360" s="54"/>
      <c r="E360" s="55" t="s">
        <v>1292</v>
      </c>
      <c r="F360" s="52" t="s">
        <v>3207</v>
      </c>
    </row>
    <row r="361" spans="2:6" x14ac:dyDescent="0.25">
      <c r="B361" s="52" t="str">
        <f>IF(COUNTIF(Text!$C$4:$C$110,C361)&gt;0,VLOOKUP(C361,Text!$C$4:$H$110,6,FALSE),"")</f>
        <v/>
      </c>
      <c r="C361" s="53" t="s">
        <v>1293</v>
      </c>
      <c r="D361" s="54"/>
      <c r="E361" s="55" t="s">
        <v>1294</v>
      </c>
      <c r="F361" s="52" t="s">
        <v>3207</v>
      </c>
    </row>
    <row r="362" spans="2:6" x14ac:dyDescent="0.25">
      <c r="B362" s="52" t="str">
        <f>IF(COUNTIF(Text!$C$4:$C$110,C362)&gt;0,VLOOKUP(C362,Text!$C$4:$H$110,6,FALSE),"")</f>
        <v/>
      </c>
      <c r="C362" s="53" t="s">
        <v>1295</v>
      </c>
      <c r="D362" s="54"/>
      <c r="E362" s="55" t="s">
        <v>1296</v>
      </c>
      <c r="F362" s="52" t="s">
        <v>3207</v>
      </c>
    </row>
    <row r="363" spans="2:6" x14ac:dyDescent="0.25">
      <c r="B363" s="52" t="str">
        <f>IF(COUNTIF(Text!$C$4:$C$110,C363)&gt;0,VLOOKUP(C363,Text!$C$4:$H$110,6,FALSE),"")</f>
        <v/>
      </c>
      <c r="C363" s="53" t="s">
        <v>1297</v>
      </c>
      <c r="D363" s="54"/>
      <c r="E363" s="55" t="s">
        <v>1298</v>
      </c>
      <c r="F363" s="52" t="s">
        <v>3207</v>
      </c>
    </row>
    <row r="364" spans="2:6" x14ac:dyDescent="0.25">
      <c r="B364" s="52" t="str">
        <f>IF(COUNTIF(Text!$C$4:$C$110,C364)&gt;0,VLOOKUP(C364,Text!$C$4:$H$110,6,FALSE),"")</f>
        <v/>
      </c>
      <c r="C364" s="53" t="s">
        <v>1299</v>
      </c>
      <c r="D364" s="54"/>
      <c r="E364" s="55" t="s">
        <v>1300</v>
      </c>
      <c r="F364" s="52" t="s">
        <v>3207</v>
      </c>
    </row>
    <row r="365" spans="2:6" x14ac:dyDescent="0.25">
      <c r="B365" s="52" t="str">
        <f>IF(COUNTIF(Text!$C$4:$C$110,C365)&gt;0,VLOOKUP(C365,Text!$C$4:$H$110,6,FALSE),"")</f>
        <v/>
      </c>
      <c r="C365" s="53" t="s">
        <v>1301</v>
      </c>
      <c r="D365" s="54"/>
      <c r="E365" s="55" t="s">
        <v>1302</v>
      </c>
      <c r="F365" s="52" t="s">
        <v>3207</v>
      </c>
    </row>
    <row r="366" spans="2:6" x14ac:dyDescent="0.25">
      <c r="B366" s="52" t="str">
        <f>IF(COUNTIF(Text!$C$4:$C$110,C366)&gt;0,VLOOKUP(C366,Text!$C$4:$H$110,6,FALSE),"")</f>
        <v/>
      </c>
      <c r="C366" s="53" t="s">
        <v>406</v>
      </c>
      <c r="D366" s="54"/>
      <c r="E366" s="55" t="s">
        <v>1303</v>
      </c>
      <c r="F366" s="52" t="s">
        <v>3207</v>
      </c>
    </row>
    <row r="367" spans="2:6" ht="12.75" customHeight="1" x14ac:dyDescent="0.25">
      <c r="B367" s="52" t="str">
        <f>IF(COUNTIF(Text!$C$4:$C$110,C367)&gt;0,VLOOKUP(C367,Text!$C$4:$H$110,6,FALSE),"")</f>
        <v/>
      </c>
      <c r="C367" s="53" t="s">
        <v>1304</v>
      </c>
      <c r="D367" s="61" t="s">
        <v>655</v>
      </c>
      <c r="E367" s="55" t="s">
        <v>1305</v>
      </c>
      <c r="F367" s="59" t="str">
        <f>IF(ISERROR(VLOOKUP(D367,Translate!#REF!,2,FALSE)),"",VLOOKUP(D367,Translate!#REF!,2,FALSE))</f>
        <v/>
      </c>
    </row>
    <row r="368" spans="2:6" ht="15.5" x14ac:dyDescent="0.25">
      <c r="B368" s="52" t="str">
        <f>IF(COUNTIF(Text!$C$4:$C$110,C368)&gt;0,VLOOKUP(C368,Text!$C$4:$H$110,6,FALSE),"")</f>
        <v/>
      </c>
      <c r="C368" s="53" t="s">
        <v>1306</v>
      </c>
      <c r="D368" s="61" t="s">
        <v>652</v>
      </c>
      <c r="E368" s="55" t="s">
        <v>1307</v>
      </c>
      <c r="F368" s="59" t="str">
        <f>IF(ISERROR(VLOOKUP(D368,Translate!#REF!,2,FALSE)),"",VLOOKUP(D368,Translate!#REF!,2,FALSE))</f>
        <v/>
      </c>
    </row>
    <row r="369" spans="2:6" ht="15.5" x14ac:dyDescent="0.25">
      <c r="B369" s="52" t="str">
        <f>IF(COUNTIF(Text!$C$4:$C$110,C369)&gt;0,VLOOKUP(C369,Text!$C$4:$H$110,6,FALSE),"")</f>
        <v/>
      </c>
      <c r="C369" s="53" t="s">
        <v>12</v>
      </c>
      <c r="D369" s="61" t="s">
        <v>673</v>
      </c>
      <c r="E369" s="55" t="s">
        <v>1308</v>
      </c>
      <c r="F369" s="59" t="str">
        <f>IF(ISERROR(VLOOKUP(D369,Translate!#REF!,2,FALSE)),"",VLOOKUP(D369,Translate!#REF!,2,FALSE))</f>
        <v/>
      </c>
    </row>
    <row r="370" spans="2:6" ht="25" x14ac:dyDescent="0.25">
      <c r="B370" s="52" t="str">
        <f>IF(COUNTIF(Text!$C$4:$C$110,C370)&gt;0,VLOOKUP(C370,Text!$C$4:$H$110,6,FALSE),"")</f>
        <v/>
      </c>
      <c r="C370" s="53" t="s">
        <v>13</v>
      </c>
      <c r="D370" s="61" t="s">
        <v>674</v>
      </c>
      <c r="E370" s="55" t="s">
        <v>1309</v>
      </c>
      <c r="F370" s="59" t="str">
        <f>IF(ISERROR(VLOOKUP(D370,Translate!#REF!,2,FALSE)),"",VLOOKUP(D370,Translate!#REF!,2,FALSE))</f>
        <v/>
      </c>
    </row>
    <row r="371" spans="2:6" ht="15.5" x14ac:dyDescent="0.25">
      <c r="B371" s="52" t="str">
        <f>IF(COUNTIF(Text!$C$4:$C$110,C371)&gt;0,VLOOKUP(C371,Text!$C$4:$H$110,6,FALSE),"")</f>
        <v/>
      </c>
      <c r="C371" s="53" t="s">
        <v>4</v>
      </c>
      <c r="D371" s="61" t="s">
        <v>656</v>
      </c>
      <c r="E371" s="55" t="s">
        <v>1310</v>
      </c>
      <c r="F371" s="59" t="str">
        <f>IF(ISERROR(VLOOKUP(D371,Translate!#REF!,2,FALSE)),"",VLOOKUP(D371,Translate!#REF!,2,FALSE))</f>
        <v/>
      </c>
    </row>
    <row r="372" spans="2:6" ht="15.5" x14ac:dyDescent="0.25">
      <c r="B372" s="52" t="str">
        <f>IF(COUNTIF(Text!$C$4:$C$110,C372)&gt;0,VLOOKUP(C372,Text!$C$4:$H$110,6,FALSE),"")</f>
        <v/>
      </c>
      <c r="C372" s="53" t="s">
        <v>1311</v>
      </c>
      <c r="D372" s="61" t="s">
        <v>649</v>
      </c>
      <c r="E372" s="55" t="s">
        <v>1312</v>
      </c>
      <c r="F372" s="59" t="str">
        <f>IF(ISERROR(VLOOKUP(D372,Translate!#REF!,2,FALSE)),"",VLOOKUP(D372,Translate!#REF!,2,FALSE))</f>
        <v/>
      </c>
    </row>
    <row r="373" spans="2:6" ht="15.5" x14ac:dyDescent="0.25">
      <c r="B373" s="52" t="str">
        <f>IF(COUNTIF(Text!$C$4:$C$110,C373)&gt;0,VLOOKUP(C373,Text!$C$4:$H$110,6,FALSE),"")</f>
        <v/>
      </c>
      <c r="C373" s="53" t="s">
        <v>1313</v>
      </c>
      <c r="D373" s="61" t="s">
        <v>651</v>
      </c>
      <c r="E373" s="55" t="s">
        <v>1314</v>
      </c>
      <c r="F373" s="59" t="str">
        <f>IF(ISERROR(VLOOKUP(D373,Translate!#REF!,2,FALSE)),"",VLOOKUP(D373,Translate!#REF!,2,FALSE))</f>
        <v/>
      </c>
    </row>
    <row r="374" spans="2:6" ht="15.5" x14ac:dyDescent="0.25">
      <c r="B374" s="52" t="str">
        <f>IF(COUNTIF(Text!$C$4:$C$110,C374)&gt;0,VLOOKUP(C374,Text!$C$4:$H$110,6,FALSE),"")</f>
        <v/>
      </c>
      <c r="C374" s="53" t="s">
        <v>1315</v>
      </c>
      <c r="D374" s="54" t="s">
        <v>691</v>
      </c>
      <c r="E374" s="55" t="s">
        <v>1316</v>
      </c>
      <c r="F374" s="59" t="str">
        <f>IF(ISERROR(VLOOKUP(D374,Translate!#REF!,2,FALSE)),"",VLOOKUP(D374,Translate!#REF!,2,FALSE))</f>
        <v/>
      </c>
    </row>
    <row r="375" spans="2:6" ht="15.5" x14ac:dyDescent="0.25">
      <c r="B375" s="52" t="str">
        <f>IF(COUNTIF(Text!$C$4:$C$110,C375)&gt;0,VLOOKUP(C375,Text!$C$4:$H$110,6,FALSE),"")</f>
        <v/>
      </c>
      <c r="C375" s="53" t="s">
        <v>1317</v>
      </c>
      <c r="D375" s="61" t="s">
        <v>680</v>
      </c>
      <c r="E375" s="55" t="s">
        <v>1318</v>
      </c>
      <c r="F375" s="59" t="str">
        <f>IF(ISERROR(VLOOKUP(D375,Translate!#REF!,2,FALSE)),"",VLOOKUP(D375,Translate!#REF!,2,FALSE))</f>
        <v/>
      </c>
    </row>
    <row r="376" spans="2:6" ht="15.5" x14ac:dyDescent="0.25">
      <c r="B376" s="52" t="str">
        <f>IF(COUNTIF(Text!$C$4:$C$110,C376)&gt;0,VLOOKUP(C376,Text!$C$4:$H$110,6,FALSE),"")</f>
        <v/>
      </c>
      <c r="C376" s="53" t="s">
        <v>586</v>
      </c>
      <c r="D376" s="61" t="s">
        <v>629</v>
      </c>
      <c r="E376" s="55" t="s">
        <v>1319</v>
      </c>
      <c r="F376" s="59" t="str">
        <f>IF(ISERROR(VLOOKUP(D376,Translate!#REF!,2,FALSE)),"",VLOOKUP(D376,Translate!#REF!,2,FALSE))</f>
        <v/>
      </c>
    </row>
    <row r="377" spans="2:6" ht="15.5" x14ac:dyDescent="0.25">
      <c r="B377" s="52" t="str">
        <f>IF(COUNTIF(Text!$C$4:$C$110,C377)&gt;0,VLOOKUP(C377,Text!$C$4:$H$110,6,FALSE),"")</f>
        <v/>
      </c>
      <c r="C377" s="53" t="s">
        <v>1320</v>
      </c>
      <c r="D377" s="61" t="s">
        <v>665</v>
      </c>
      <c r="E377" s="55" t="s">
        <v>1321</v>
      </c>
      <c r="F377" s="59" t="str">
        <f>IF(ISERROR(VLOOKUP(D377,Translate!#REF!,2,FALSE)),"",VLOOKUP(D377,Translate!#REF!,2,FALSE))</f>
        <v/>
      </c>
    </row>
    <row r="378" spans="2:6" ht="15.5" x14ac:dyDescent="0.25">
      <c r="B378" s="52" t="str">
        <f>IF(COUNTIF(Text!$C$4:$C$110,C378)&gt;0,VLOOKUP(C378,Text!$C$4:$H$110,6,FALSE),"")</f>
        <v/>
      </c>
      <c r="C378" s="53" t="s">
        <v>1322</v>
      </c>
      <c r="D378" s="61" t="s">
        <v>670</v>
      </c>
      <c r="E378" s="55" t="s">
        <v>1323</v>
      </c>
      <c r="F378" s="59" t="str">
        <f>IF(ISERROR(VLOOKUP(D378,Translate!#REF!,2,FALSE)),"",VLOOKUP(D378,Translate!#REF!,2,FALSE))</f>
        <v/>
      </c>
    </row>
    <row r="379" spans="2:6" ht="15.5" x14ac:dyDescent="0.25">
      <c r="B379" s="52" t="str">
        <f>IF(COUNTIF(Text!$C$4:$C$110,C379)&gt;0,VLOOKUP(C379,Text!$C$4:$H$110,6,FALSE),"")</f>
        <v/>
      </c>
      <c r="C379" s="53" t="s">
        <v>1324</v>
      </c>
      <c r="D379" s="61" t="s">
        <v>668</v>
      </c>
      <c r="E379" s="55" t="s">
        <v>1325</v>
      </c>
      <c r="F379" s="59" t="str">
        <f>IF(ISERROR(VLOOKUP(D379,Translate!#REF!,2,FALSE)),"",VLOOKUP(D379,Translate!#REF!,2,FALSE))</f>
        <v/>
      </c>
    </row>
    <row r="380" spans="2:6" ht="15.5" x14ac:dyDescent="0.25">
      <c r="B380" s="52" t="str">
        <f>IF(COUNTIF(Text!$C$4:$C$110,C380)&gt;0,VLOOKUP(C380,Text!$C$4:$H$110,6,FALSE),"")</f>
        <v/>
      </c>
      <c r="C380" s="53" t="s">
        <v>1326</v>
      </c>
      <c r="D380" s="61" t="s">
        <v>684</v>
      </c>
      <c r="E380" s="55" t="s">
        <v>1327</v>
      </c>
      <c r="F380" s="59" t="str">
        <f>IF(ISERROR(VLOOKUP(D380,Translate!#REF!,2,FALSE)),"",VLOOKUP(D380,Translate!#REF!,2,FALSE))</f>
        <v/>
      </c>
    </row>
    <row r="381" spans="2:6" ht="15.5" x14ac:dyDescent="0.25">
      <c r="B381" s="52" t="str">
        <f>IF(COUNTIF(Text!$C$4:$C$110,C381)&gt;0,VLOOKUP(C381,Text!$C$4:$H$110,6,FALSE),"")</f>
        <v/>
      </c>
      <c r="C381" s="53" t="s">
        <v>1328</v>
      </c>
      <c r="D381" s="61" t="s">
        <v>630</v>
      </c>
      <c r="E381" s="55" t="s">
        <v>1329</v>
      </c>
      <c r="F381" s="59" t="str">
        <f>IF(ISERROR(VLOOKUP(D381,Translate!#REF!,2,FALSE)),"",VLOOKUP(D381,Translate!#REF!,2,FALSE))</f>
        <v/>
      </c>
    </row>
    <row r="382" spans="2:6" ht="15.5" x14ac:dyDescent="0.25">
      <c r="B382" s="52" t="str">
        <f>IF(COUNTIF(Text!$C$4:$C$110,C382)&gt;0,VLOOKUP(C382,Text!$C$4:$H$110,6,FALSE),"")</f>
        <v/>
      </c>
      <c r="C382" s="53" t="s">
        <v>1330</v>
      </c>
      <c r="D382" s="61" t="s">
        <v>632</v>
      </c>
      <c r="E382" s="55" t="s">
        <v>1331</v>
      </c>
      <c r="F382" s="59" t="str">
        <f>IF(ISERROR(VLOOKUP(D382,Translate!#REF!,2,FALSE)),"",VLOOKUP(D382,Translate!#REF!,2,FALSE))</f>
        <v/>
      </c>
    </row>
    <row r="383" spans="2:6" ht="15.5" x14ac:dyDescent="0.25">
      <c r="B383" s="52" t="str">
        <f>IF(COUNTIF(Text!$C$4:$C$110,C383)&gt;0,VLOOKUP(C383,Text!$C$4:$H$110,6,FALSE),"")</f>
        <v/>
      </c>
      <c r="C383" s="53" t="s">
        <v>1332</v>
      </c>
      <c r="D383" s="61" t="s">
        <v>633</v>
      </c>
      <c r="E383" s="55" t="s">
        <v>1333</v>
      </c>
      <c r="F383" s="59" t="str">
        <f>IF(ISERROR(VLOOKUP(D383,Translate!#REF!,2,FALSE)),"",VLOOKUP(D383,Translate!#REF!,2,FALSE))</f>
        <v/>
      </c>
    </row>
    <row r="384" spans="2:6" ht="15.5" x14ac:dyDescent="0.25">
      <c r="B384" s="52" t="str">
        <f>IF(COUNTIF(Text!$C$4:$C$110,C384)&gt;0,VLOOKUP(C384,Text!$C$4:$H$110,6,FALSE),"")</f>
        <v/>
      </c>
      <c r="C384" s="53" t="s">
        <v>5</v>
      </c>
      <c r="D384" s="61" t="s">
        <v>626</v>
      </c>
      <c r="E384" s="55" t="s">
        <v>1334</v>
      </c>
      <c r="F384" s="59" t="str">
        <f>IF(ISERROR(VLOOKUP(D384,Translate!#REF!,2,FALSE)),"",VLOOKUP(D384,Translate!#REF!,2,FALSE))</f>
        <v/>
      </c>
    </row>
    <row r="385" spans="2:6" ht="15.5" x14ac:dyDescent="0.25">
      <c r="B385" s="52" t="str">
        <f>IF(COUNTIF(Text!$C$4:$C$110,C385)&gt;0,VLOOKUP(C385,Text!$C$4:$H$110,6,FALSE),"")</f>
        <v/>
      </c>
      <c r="C385" s="53" t="s">
        <v>1335</v>
      </c>
      <c r="D385" s="61" t="s">
        <v>635</v>
      </c>
      <c r="E385" s="55" t="s">
        <v>1336</v>
      </c>
      <c r="F385" s="59" t="str">
        <f>IF(ISERROR(VLOOKUP(D385,Translate!#REF!,2,FALSE)),"",VLOOKUP(D385,Translate!#REF!,2,FALSE))</f>
        <v/>
      </c>
    </row>
    <row r="386" spans="2:6" ht="15.5" x14ac:dyDescent="0.25">
      <c r="B386" s="52" t="str">
        <f>IF(COUNTIF(Text!$C$4:$C$110,C386)&gt;0,VLOOKUP(C386,Text!$C$4:$H$110,6,FALSE),"")</f>
        <v/>
      </c>
      <c r="C386" s="53" t="s">
        <v>776</v>
      </c>
      <c r="D386" s="61" t="s">
        <v>638</v>
      </c>
      <c r="E386" s="55" t="s">
        <v>1337</v>
      </c>
      <c r="F386" s="59" t="str">
        <f>IF(ISERROR(VLOOKUP(D386,Translate!#REF!,2,FALSE)),"",VLOOKUP(D386,Translate!#REF!,2,FALSE))</f>
        <v/>
      </c>
    </row>
    <row r="387" spans="2:6" ht="15.5" x14ac:dyDescent="0.25">
      <c r="B387" s="52" t="str">
        <f>IF(COUNTIF(Text!$C$4:$C$110,C387)&gt;0,VLOOKUP(C387,Text!$C$4:$H$110,6,FALSE),"")</f>
        <v/>
      </c>
      <c r="C387" s="53" t="s">
        <v>778</v>
      </c>
      <c r="D387" s="61" t="s">
        <v>641</v>
      </c>
      <c r="E387" s="55" t="s">
        <v>1338</v>
      </c>
      <c r="F387" s="59" t="str">
        <f>IF(ISERROR(VLOOKUP(D387,Translate!#REF!,2,FALSE)),"",VLOOKUP(D387,Translate!#REF!,2,FALSE))</f>
        <v/>
      </c>
    </row>
    <row r="388" spans="2:6" ht="15.5" x14ac:dyDescent="0.25">
      <c r="B388" s="52" t="str">
        <f>IF(COUNTIF(Text!$C$4:$C$110,C388)&gt;0,VLOOKUP(C388,Text!$C$4:$H$110,6,FALSE),"")</f>
        <v/>
      </c>
      <c r="C388" s="53" t="s">
        <v>1339</v>
      </c>
      <c r="D388" s="61" t="s">
        <v>644</v>
      </c>
      <c r="E388" s="55" t="s">
        <v>1340</v>
      </c>
      <c r="F388" s="59" t="str">
        <f>IF(ISERROR(VLOOKUP(D388,Translate!#REF!,2,FALSE)),"",VLOOKUP(D388,Translate!#REF!,2,FALSE))</f>
        <v/>
      </c>
    </row>
    <row r="389" spans="2:6" ht="15.5" x14ac:dyDescent="0.25">
      <c r="B389" s="52" t="str">
        <f>IF(COUNTIF(Text!$C$4:$C$110,C389)&gt;0,VLOOKUP(C389,Text!$C$4:$H$110,6,FALSE),"")</f>
        <v/>
      </c>
      <c r="C389" s="53" t="s">
        <v>505</v>
      </c>
      <c r="D389" s="61" t="s">
        <v>628</v>
      </c>
      <c r="E389" s="55" t="s">
        <v>1341</v>
      </c>
      <c r="F389" s="59" t="str">
        <f>IF(ISERROR(VLOOKUP(D389,Translate!#REF!,2,FALSE)),"",VLOOKUP(D389,Translate!#REF!,2,FALSE))</f>
        <v/>
      </c>
    </row>
    <row r="390" spans="2:6" ht="15.5" x14ac:dyDescent="0.25">
      <c r="B390" s="52" t="str">
        <f>IF(COUNTIF(Text!$C$4:$C$110,C390)&gt;0,VLOOKUP(C390,Text!$C$4:$H$110,6,FALSE),"")</f>
        <v/>
      </c>
      <c r="C390" s="53" t="s">
        <v>1342</v>
      </c>
      <c r="D390" s="61" t="s">
        <v>647</v>
      </c>
      <c r="E390" s="55" t="s">
        <v>1343</v>
      </c>
      <c r="F390" s="59" t="str">
        <f>IF(ISERROR(VLOOKUP(D390,Translate!#REF!,2,FALSE)),"",VLOOKUP(D390,Translate!#REF!,2,FALSE))</f>
        <v/>
      </c>
    </row>
    <row r="391" spans="2:6" ht="15.5" x14ac:dyDescent="0.25">
      <c r="B391" s="52" t="str">
        <f>IF(COUNTIF(Text!$C$4:$C$110,C391)&gt;0,VLOOKUP(C391,Text!$C$4:$H$110,6,FALSE),"")</f>
        <v/>
      </c>
      <c r="C391" s="53" t="s">
        <v>1344</v>
      </c>
      <c r="D391" s="61" t="s">
        <v>703</v>
      </c>
      <c r="E391" s="55" t="s">
        <v>1345</v>
      </c>
      <c r="F391" s="59" t="str">
        <f>IF(ISERROR(VLOOKUP(D391,Translate!#REF!,2,FALSE)),"",VLOOKUP(D391,Translate!#REF!,2,FALSE))</f>
        <v/>
      </c>
    </row>
    <row r="392" spans="2:6" ht="15.5" x14ac:dyDescent="0.25">
      <c r="B392" s="52" t="str">
        <f>IF(COUNTIF(Text!$C$4:$C$110,C392)&gt;0,VLOOKUP(C392,Text!$C$4:$H$110,6,FALSE),"")</f>
        <v/>
      </c>
      <c r="C392" s="53" t="s">
        <v>1346</v>
      </c>
      <c r="D392" s="52" t="s">
        <v>598</v>
      </c>
      <c r="E392" s="52" t="s">
        <v>1347</v>
      </c>
      <c r="F392" s="59" t="str">
        <f>IF(ISERROR(VLOOKUP(D392,Translate!#REF!,2,FALSE)),"",VLOOKUP(D392,Translate!#REF!,2,FALSE))</f>
        <v/>
      </c>
    </row>
    <row r="393" spans="2:6" ht="15.5" x14ac:dyDescent="0.25">
      <c r="B393" s="52" t="str">
        <f>IF(COUNTIF(Text!$C$4:$C$110,C393)&gt;0,VLOOKUP(C393,Text!$C$4:$H$110,6,FALSE),"")</f>
        <v/>
      </c>
      <c r="C393" s="53" t="s">
        <v>1348</v>
      </c>
      <c r="D393" s="61" t="s">
        <v>601</v>
      </c>
      <c r="E393" s="55" t="s">
        <v>1349</v>
      </c>
      <c r="F393" s="59" t="str">
        <f>IF(ISERROR(VLOOKUP(D393,Translate!#REF!,2,FALSE)),"",VLOOKUP(D393,Translate!#REF!,2,FALSE))</f>
        <v/>
      </c>
    </row>
    <row r="394" spans="2:6" ht="15.5" x14ac:dyDescent="0.25">
      <c r="B394" s="52" t="str">
        <f>IF(COUNTIF(Text!$C$4:$C$110,C394)&gt;0,VLOOKUP(C394,Text!$C$4:$H$110,6,FALSE),"")</f>
        <v/>
      </c>
      <c r="C394" s="53" t="s">
        <v>1350</v>
      </c>
      <c r="D394" s="52" t="s">
        <v>596</v>
      </c>
      <c r="E394" s="52" t="s">
        <v>1351</v>
      </c>
      <c r="F394" s="59" t="str">
        <f>IF(ISERROR(VLOOKUP(D394,Translate!#REF!,2,FALSE)),"",VLOOKUP(D394,Translate!#REF!,2,FALSE))</f>
        <v/>
      </c>
    </row>
    <row r="395" spans="2:6" ht="15.5" x14ac:dyDescent="0.25">
      <c r="B395" s="52" t="str">
        <f>IF(COUNTIF(Text!$C$4:$C$110,C395)&gt;0,VLOOKUP(C395,Text!$C$4:$H$110,6,FALSE),"")</f>
        <v/>
      </c>
      <c r="C395" s="53" t="s">
        <v>1352</v>
      </c>
      <c r="D395" s="61" t="s">
        <v>676</v>
      </c>
      <c r="E395" s="55" t="s">
        <v>1353</v>
      </c>
      <c r="F395" s="59" t="str">
        <f>IF(ISERROR(VLOOKUP(D395,Translate!#REF!,2,FALSE)),"",VLOOKUP(D395,Translate!#REF!,2,FALSE))</f>
        <v/>
      </c>
    </row>
    <row r="396" spans="2:6" ht="15.5" x14ac:dyDescent="0.25">
      <c r="B396" s="52" t="str">
        <f>IF(COUNTIF(Text!$C$4:$C$110,C396)&gt;0,VLOOKUP(C396,Text!$C$4:$H$110,6,FALSE),"")</f>
        <v/>
      </c>
      <c r="C396" s="53" t="s">
        <v>1354</v>
      </c>
      <c r="D396" s="61" t="s">
        <v>608</v>
      </c>
      <c r="E396" s="55" t="s">
        <v>1355</v>
      </c>
      <c r="F396" s="59" t="str">
        <f>IF(ISERROR(VLOOKUP(D396,Translate!#REF!,2,FALSE)),"",VLOOKUP(D396,Translate!#REF!,2,FALSE))</f>
        <v/>
      </c>
    </row>
    <row r="397" spans="2:6" ht="15.5" x14ac:dyDescent="0.25">
      <c r="B397" s="52" t="str">
        <f>IF(COUNTIF(Text!$C$4:$C$110,C397)&gt;0,VLOOKUP(C397,Text!$C$4:$H$110,6,FALSE),"")</f>
        <v/>
      </c>
      <c r="C397" s="53" t="s">
        <v>1356</v>
      </c>
      <c r="D397" s="61" t="s">
        <v>603</v>
      </c>
      <c r="E397" s="55" t="s">
        <v>929</v>
      </c>
      <c r="F397" s="59" t="str">
        <f>IF(ISERROR(VLOOKUP(D397,Translate!#REF!,2,FALSE)),"",VLOOKUP(D397,Translate!#REF!,2,FALSE))</f>
        <v/>
      </c>
    </row>
    <row r="398" spans="2:6" ht="15.5" x14ac:dyDescent="0.25">
      <c r="B398" s="52" t="str">
        <f>IF(COUNTIF(Text!$C$4:$C$110,C398)&gt;0,VLOOKUP(C398,Text!$C$4:$H$110,6,FALSE),"")</f>
        <v/>
      </c>
      <c r="C398" s="53" t="s">
        <v>239</v>
      </c>
      <c r="D398" s="61" t="s">
        <v>660</v>
      </c>
      <c r="E398" s="55" t="s">
        <v>1357</v>
      </c>
      <c r="F398" s="59" t="str">
        <f>IF(ISERROR(VLOOKUP(D398,Translate!#REF!,2,FALSE)),"",VLOOKUP(D398,Translate!#REF!,2,FALSE))</f>
        <v/>
      </c>
    </row>
    <row r="399" spans="2:6" ht="15.5" x14ac:dyDescent="0.25">
      <c r="B399" s="52" t="str">
        <f>IF(COUNTIF(Text!$C$4:$C$110,C399)&gt;0,VLOOKUP(C399,Text!$C$4:$H$110,6,FALSE),"")</f>
        <v/>
      </c>
      <c r="C399" s="53" t="s">
        <v>240</v>
      </c>
      <c r="D399" s="61" t="s">
        <v>662</v>
      </c>
      <c r="E399" s="55" t="s">
        <v>1358</v>
      </c>
      <c r="F399" s="59" t="str">
        <f>IF(ISERROR(VLOOKUP(D399,Translate!#REF!,2,FALSE)),"",VLOOKUP(D399,Translate!#REF!,2,FALSE))</f>
        <v/>
      </c>
    </row>
    <row r="400" spans="2:6" ht="15.5" x14ac:dyDescent="0.25">
      <c r="B400" s="52" t="str">
        <f>IF(COUNTIF(Text!$C$4:$C$110,C400)&gt;0,VLOOKUP(C400,Text!$C$4:$H$110,6,FALSE),"")</f>
        <v/>
      </c>
      <c r="C400" s="53" t="s">
        <v>1359</v>
      </c>
      <c r="D400" s="55" t="s">
        <v>605</v>
      </c>
      <c r="E400" s="55" t="s">
        <v>1360</v>
      </c>
      <c r="F400" s="59" t="str">
        <f>IF(ISERROR(VLOOKUP(D400,Translate!#REF!,2,FALSE)),"",VLOOKUP(D400,Translate!#REF!,2,FALSE))</f>
        <v/>
      </c>
    </row>
    <row r="401" spans="2:6" ht="15.5" x14ac:dyDescent="0.25">
      <c r="B401" s="52" t="str">
        <f>IF(COUNTIF(Text!$C$4:$C$110,C401)&gt;0,VLOOKUP(C401,Text!$C$4:$H$110,6,FALSE),"")</f>
        <v/>
      </c>
      <c r="C401" s="53" t="s">
        <v>1361</v>
      </c>
      <c r="D401" s="61" t="s">
        <v>610</v>
      </c>
      <c r="E401" s="55" t="s">
        <v>1362</v>
      </c>
      <c r="F401" s="59" t="str">
        <f>IF(ISERROR(VLOOKUP(D401,Translate!#REF!,2,FALSE)),"",VLOOKUP(D401,Translate!#REF!,2,FALSE))</f>
        <v/>
      </c>
    </row>
    <row r="402" spans="2:6" ht="15.5" x14ac:dyDescent="0.25">
      <c r="B402" s="52" t="str">
        <f>IF(COUNTIF(Text!$C$4:$C$110,C402)&gt;0,VLOOKUP(C402,Text!$C$4:$H$110,6,FALSE),"")</f>
        <v/>
      </c>
      <c r="C402" s="53" t="s">
        <v>1363</v>
      </c>
      <c r="D402" s="61" t="s">
        <v>612</v>
      </c>
      <c r="E402" s="55" t="s">
        <v>1364</v>
      </c>
      <c r="F402" s="59" t="str">
        <f>IF(ISERROR(VLOOKUP(D402,Translate!#REF!,2,FALSE)),"",VLOOKUP(D402,Translate!#REF!,2,FALSE))</f>
        <v/>
      </c>
    </row>
    <row r="403" spans="2:6" ht="15.5" x14ac:dyDescent="0.25">
      <c r="B403" s="52" t="str">
        <f>IF(COUNTIF(Text!$C$4:$C$110,C403)&gt;0,VLOOKUP(C403,Text!$C$4:$H$110,6,FALSE),"")</f>
        <v/>
      </c>
      <c r="C403" s="53" t="s">
        <v>1365</v>
      </c>
      <c r="D403" s="61" t="s">
        <v>615</v>
      </c>
      <c r="E403" s="55" t="s">
        <v>1366</v>
      </c>
      <c r="F403" s="59" t="str">
        <f>IF(ISERROR(VLOOKUP(D403,Translate!#REF!,2,FALSE)),"",VLOOKUP(D403,Translate!#REF!,2,FALSE))</f>
        <v/>
      </c>
    </row>
    <row r="404" spans="2:6" ht="15.5" x14ac:dyDescent="0.25">
      <c r="B404" s="52" t="str">
        <f>IF(COUNTIF(Text!$C$4:$C$110,C404)&gt;0,VLOOKUP(C404,Text!$C$4:$H$110,6,FALSE),"")</f>
        <v/>
      </c>
      <c r="C404" s="53" t="s">
        <v>1367</v>
      </c>
      <c r="D404" s="61" t="s">
        <v>617</v>
      </c>
      <c r="E404" s="55" t="s">
        <v>1368</v>
      </c>
      <c r="F404" s="59" t="str">
        <f>IF(ISERROR(VLOOKUP(D404,Translate!#REF!,2,FALSE)),"",VLOOKUP(D404,Translate!#REF!,2,FALSE))</f>
        <v/>
      </c>
    </row>
    <row r="405" spans="2:6" ht="15.5" x14ac:dyDescent="0.25">
      <c r="B405" s="52" t="str">
        <f>IF(COUNTIF(Text!$C$4:$C$110,C405)&gt;0,VLOOKUP(C405,Text!$C$4:$H$110,6,FALSE),"")</f>
        <v/>
      </c>
      <c r="C405" s="53" t="s">
        <v>1369</v>
      </c>
      <c r="D405" s="61" t="s">
        <v>658</v>
      </c>
      <c r="E405" s="55" t="s">
        <v>1370</v>
      </c>
      <c r="F405" s="59" t="str">
        <f>IF(ISERROR(VLOOKUP(D405,Translate!#REF!,2,FALSE)),"",VLOOKUP(D405,Translate!#REF!,2,FALSE))</f>
        <v/>
      </c>
    </row>
    <row r="406" spans="2:6" ht="15.5" x14ac:dyDescent="0.25">
      <c r="B406" s="52" t="str">
        <f>IF(COUNTIF(Text!$C$4:$C$110,C406)&gt;0,VLOOKUP(C406,Text!$C$4:$H$110,6,FALSE),"")</f>
        <v/>
      </c>
      <c r="C406" s="53" t="s">
        <v>1371</v>
      </c>
      <c r="D406" s="61" t="s">
        <v>624</v>
      </c>
      <c r="E406" s="55" t="s">
        <v>1372</v>
      </c>
      <c r="F406" s="59" t="str">
        <f>IF(ISERROR(VLOOKUP(D406,Translate!#REF!,2,FALSE)),"",VLOOKUP(D406,Translate!#REF!,2,FALSE))</f>
        <v/>
      </c>
    </row>
    <row r="407" spans="2:6" ht="15.5" x14ac:dyDescent="0.25">
      <c r="B407" s="52" t="str">
        <f>IF(COUNTIF(Text!$C$4:$C$110,C407)&gt;0,VLOOKUP(C407,Text!$C$4:$H$110,6,FALSE),"")</f>
        <v/>
      </c>
      <c r="C407" s="53" t="s">
        <v>1373</v>
      </c>
      <c r="D407" s="61" t="s">
        <v>621</v>
      </c>
      <c r="E407" s="55" t="s">
        <v>1374</v>
      </c>
      <c r="F407" s="59" t="str">
        <f>IF(ISERROR(VLOOKUP(D407,Translate!#REF!,2,FALSE)),"",VLOOKUP(D407,Translate!#REF!,2,FALSE))</f>
        <v/>
      </c>
    </row>
    <row r="408" spans="2:6" ht="15.5" x14ac:dyDescent="0.25">
      <c r="B408" s="52" t="str">
        <f>IF(COUNTIF(Text!$C$4:$C$110,C408)&gt;0,VLOOKUP(C408,Text!$C$4:$H$110,6,FALSE),"")</f>
        <v/>
      </c>
      <c r="C408" s="53" t="s">
        <v>1375</v>
      </c>
      <c r="D408" s="61" t="s">
        <v>701</v>
      </c>
      <c r="E408" s="55" t="s">
        <v>1376</v>
      </c>
      <c r="F408" s="59" t="str">
        <f>IF(ISERROR(VLOOKUP(D408,Translate!#REF!,2,FALSE)),"",VLOOKUP(D408,Translate!#REF!,2,FALSE))</f>
        <v/>
      </c>
    </row>
    <row r="409" spans="2:6" ht="15.5" x14ac:dyDescent="0.25">
      <c r="B409" s="52" t="str">
        <f>IF(COUNTIF(Text!$C$4:$C$110,C409)&gt;0,VLOOKUP(C409,Text!$C$4:$H$110,6,FALSE),"")</f>
        <v/>
      </c>
      <c r="C409" s="53" t="s">
        <v>1377</v>
      </c>
      <c r="D409" s="61" t="s">
        <v>699</v>
      </c>
      <c r="E409" s="55" t="s">
        <v>1378</v>
      </c>
      <c r="F409" s="59" t="str">
        <f>IF(ISERROR(VLOOKUP(D409,Translate!#REF!,2,FALSE)),"",VLOOKUP(D409,Translate!#REF!,2,FALSE))</f>
        <v/>
      </c>
    </row>
    <row r="410" spans="2:6" ht="15.5" x14ac:dyDescent="0.25">
      <c r="B410" s="52" t="str">
        <f>IF(COUNTIF(Text!$C$4:$C$110,C410)&gt;0,VLOOKUP(C410,Text!$C$4:$H$110,6,FALSE),"")</f>
        <v/>
      </c>
      <c r="C410" s="53" t="s">
        <v>1379</v>
      </c>
      <c r="D410" s="61" t="s">
        <v>678</v>
      </c>
      <c r="E410" s="55" t="s">
        <v>1380</v>
      </c>
      <c r="F410" s="59" t="str">
        <f>IF(ISERROR(VLOOKUP(D410,Translate!#REF!,2,FALSE)),"",VLOOKUP(D410,Translate!#REF!,2,FALSE))</f>
        <v/>
      </c>
    </row>
    <row r="411" spans="2:6" ht="15.5" x14ac:dyDescent="0.25">
      <c r="B411" s="52" t="str">
        <f>IF(COUNTIF(Text!$C$4:$C$110,C411)&gt;0,VLOOKUP(C411,Text!$C$4:$H$110,6,FALSE),"")</f>
        <v/>
      </c>
      <c r="C411" s="53" t="s">
        <v>1381</v>
      </c>
      <c r="D411" s="61" t="s">
        <v>688</v>
      </c>
      <c r="E411" s="55" t="s">
        <v>1382</v>
      </c>
      <c r="F411" s="59" t="str">
        <f>IF(ISERROR(VLOOKUP(D411,Translate!#REF!,2,FALSE)),"",VLOOKUP(D411,Translate!#REF!,2,FALSE))</f>
        <v/>
      </c>
    </row>
    <row r="412" spans="2:6" ht="15.5" x14ac:dyDescent="0.25">
      <c r="B412" s="52" t="str">
        <f>IF(COUNTIF(Text!$C$4:$C$110,C412)&gt;0,VLOOKUP(C412,Text!$C$4:$H$110,6,FALSE),"")</f>
        <v/>
      </c>
      <c r="C412" s="53" t="s">
        <v>1381</v>
      </c>
      <c r="D412" s="61" t="s">
        <v>689</v>
      </c>
      <c r="E412" s="55" t="s">
        <v>1382</v>
      </c>
      <c r="F412" s="59" t="str">
        <f>IF(ISERROR(VLOOKUP(D412,Translate!#REF!,2,FALSE)),"",VLOOKUP(D412,Translate!#REF!,2,FALSE))</f>
        <v/>
      </c>
    </row>
    <row r="413" spans="2:6" ht="15.5" x14ac:dyDescent="0.25">
      <c r="B413" s="52" t="str">
        <f>IF(COUNTIF(Text!$C$4:$C$110,C413)&gt;0,VLOOKUP(C413,Text!$C$4:$H$110,6,FALSE),"")</f>
        <v/>
      </c>
      <c r="C413" s="53" t="s">
        <v>1383</v>
      </c>
      <c r="D413" s="61" t="s">
        <v>693</v>
      </c>
      <c r="E413" s="55" t="s">
        <v>1384</v>
      </c>
      <c r="F413" s="59" t="str">
        <f>IF(ISERROR(VLOOKUP(D413,Translate!#REF!,2,FALSE)),"",VLOOKUP(D413,Translate!#REF!,2,FALSE))</f>
        <v/>
      </c>
    </row>
    <row r="414" spans="2:6" ht="15.5" x14ac:dyDescent="0.25">
      <c r="B414" s="52" t="str">
        <f>IF(COUNTIF(Text!$C$4:$C$110,C414)&gt;0,VLOOKUP(C414,Text!$C$4:$H$110,6,FALSE),"")</f>
        <v/>
      </c>
      <c r="C414" s="53" t="s">
        <v>1383</v>
      </c>
      <c r="D414" s="61" t="s">
        <v>695</v>
      </c>
      <c r="E414" s="55" t="s">
        <v>1384</v>
      </c>
      <c r="F414" s="59" t="str">
        <f>IF(ISERROR(VLOOKUP(D414,Translate!#REF!,2,FALSE)),"",VLOOKUP(D414,Translate!#REF!,2,FALSE))</f>
        <v/>
      </c>
    </row>
    <row r="415" spans="2:6" ht="15.5" x14ac:dyDescent="0.25">
      <c r="B415" s="52" t="str">
        <f>IF(COUNTIF(Text!$C$4:$C$110,C415)&gt;0,VLOOKUP(C415,Text!$C$4:$H$110,6,FALSE),"")</f>
        <v/>
      </c>
      <c r="C415" s="53" t="s">
        <v>1385</v>
      </c>
      <c r="D415" s="61" t="s">
        <v>686</v>
      </c>
      <c r="E415" s="55" t="s">
        <v>1386</v>
      </c>
      <c r="F415" s="59" t="str">
        <f>IF(ISERROR(VLOOKUP(D415,Translate!#REF!,2,FALSE)),"",VLOOKUP(D415,Translate!#REF!,2,FALSE))</f>
        <v/>
      </c>
    </row>
    <row r="416" spans="2:6" ht="15.5" x14ac:dyDescent="0.25">
      <c r="B416" s="52" t="str">
        <f>IF(COUNTIF(Text!$C$4:$C$110,C416)&gt;0,VLOOKUP(C416,Text!$C$4:$H$110,6,FALSE),"")</f>
        <v/>
      </c>
      <c r="C416" s="53" t="s">
        <v>1387</v>
      </c>
      <c r="D416" s="61" t="s">
        <v>697</v>
      </c>
      <c r="E416" s="55" t="s">
        <v>1388</v>
      </c>
      <c r="F416" s="59" t="str">
        <f>IF(ISERROR(VLOOKUP(D416,Translate!#REF!,2,FALSE)),"",VLOOKUP(D416,Translate!#REF!,2,FALSE))</f>
        <v/>
      </c>
    </row>
    <row r="417" spans="2:6" ht="25" x14ac:dyDescent="0.25">
      <c r="B417" s="52" t="str">
        <f>IF(COUNTIF(Text!$C$4:$C$110,C417)&gt;0,VLOOKUP(C417,Text!$C$4:$H$110,6,FALSE),"")</f>
        <v/>
      </c>
      <c r="C417" s="53" t="s">
        <v>1389</v>
      </c>
      <c r="D417" s="61" t="s">
        <v>1390</v>
      </c>
      <c r="E417" s="52" t="s">
        <v>1391</v>
      </c>
      <c r="F417" s="52"/>
    </row>
    <row r="418" spans="2:6" x14ac:dyDescent="0.25">
      <c r="B418" s="52" t="str">
        <f>IF(COUNTIF(Text!$C$4:$C$110,C418)&gt;0,VLOOKUP(C418,Text!$C$4:$H$110,6,FALSE),"")</f>
        <v/>
      </c>
      <c r="C418" s="53" t="s">
        <v>1392</v>
      </c>
      <c r="D418" s="52"/>
      <c r="E418" s="52" t="s">
        <v>1393</v>
      </c>
      <c r="F418" s="52" t="s">
        <v>3207</v>
      </c>
    </row>
    <row r="419" spans="2:6" x14ac:dyDescent="0.25">
      <c r="B419" s="52" t="str">
        <f>IF(COUNTIF(Text!$C$4:$C$110,C419)&gt;0,VLOOKUP(C419,Text!$C$4:$H$110,6,FALSE),"")</f>
        <v/>
      </c>
      <c r="C419" s="53" t="s">
        <v>521</v>
      </c>
      <c r="D419" s="52"/>
      <c r="E419" s="52" t="s">
        <v>1394</v>
      </c>
      <c r="F419" s="52" t="s">
        <v>3207</v>
      </c>
    </row>
    <row r="420" spans="2:6" x14ac:dyDescent="0.25">
      <c r="B420" s="52" t="str">
        <f>IF(COUNTIF(Text!$C$4:$C$110,C420)&gt;0,VLOOKUP(C420,Text!$C$4:$H$110,6,FALSE),"")</f>
        <v/>
      </c>
      <c r="C420" s="53" t="s">
        <v>393</v>
      </c>
      <c r="D420" s="52"/>
      <c r="E420" s="52" t="s">
        <v>1395</v>
      </c>
      <c r="F420" s="52" t="s">
        <v>3207</v>
      </c>
    </row>
    <row r="421" spans="2:6" ht="25" x14ac:dyDescent="0.25">
      <c r="B421" s="52" t="str">
        <f>IF(COUNTIF(Text!$C$4:$C$110,C421)&gt;0,VLOOKUP(C421,Text!$C$4:$H$110,6,FALSE),"")</f>
        <v/>
      </c>
      <c r="C421" s="53" t="s">
        <v>1396</v>
      </c>
      <c r="D421" s="52"/>
      <c r="E421" s="52" t="s">
        <v>1397</v>
      </c>
      <c r="F421" s="52" t="s">
        <v>3207</v>
      </c>
    </row>
    <row r="422" spans="2:6" x14ac:dyDescent="0.25">
      <c r="B422" s="52" t="str">
        <f>IF(COUNTIF(Text!$C$4:$C$110,C422)&gt;0,VLOOKUP(C422,Text!$C$4:$H$110,6,FALSE),"")</f>
        <v/>
      </c>
      <c r="C422" s="53" t="s">
        <v>1398</v>
      </c>
      <c r="D422" s="52"/>
      <c r="E422" s="52" t="s">
        <v>1399</v>
      </c>
      <c r="F422" s="52" t="s">
        <v>3207</v>
      </c>
    </row>
    <row r="423" spans="2:6" x14ac:dyDescent="0.25">
      <c r="B423" s="52" t="str">
        <f>IF(COUNTIF(Text!$C$4:$C$110,C423)&gt;0,VLOOKUP(C423,Text!$C$4:$H$110,6,FALSE),"")</f>
        <v/>
      </c>
      <c r="C423" s="53" t="s">
        <v>1400</v>
      </c>
      <c r="D423" s="52"/>
      <c r="E423" s="52" t="s">
        <v>1401</v>
      </c>
      <c r="F423" s="52" t="s">
        <v>3207</v>
      </c>
    </row>
    <row r="424" spans="2:6" x14ac:dyDescent="0.25">
      <c r="B424" s="52" t="str">
        <f>IF(COUNTIF(Text!$C$4:$C$110,C424)&gt;0,VLOOKUP(C424,Text!$C$4:$H$110,6,FALSE),"")</f>
        <v/>
      </c>
      <c r="C424" s="53" t="s">
        <v>1402</v>
      </c>
      <c r="D424" s="52"/>
      <c r="E424" s="52" t="s">
        <v>1403</v>
      </c>
      <c r="F424" s="52" t="s">
        <v>3207</v>
      </c>
    </row>
    <row r="425" spans="2:6" x14ac:dyDescent="0.25">
      <c r="B425" s="52" t="str">
        <f>IF(COUNTIF(Text!$C$4:$C$110,C425)&gt;0,VLOOKUP(C425,Text!$C$4:$H$110,6,FALSE),"")</f>
        <v/>
      </c>
      <c r="C425" s="53" t="s">
        <v>1404</v>
      </c>
      <c r="D425" s="52"/>
      <c r="E425" s="52" t="s">
        <v>1405</v>
      </c>
      <c r="F425" s="52" t="s">
        <v>3207</v>
      </c>
    </row>
    <row r="426" spans="2:6" x14ac:dyDescent="0.25">
      <c r="B426" s="52" t="str">
        <f>IF(COUNTIF(Text!$C$4:$C$110,C426)&gt;0,VLOOKUP(C426,Text!$C$4:$H$110,6,FALSE),"")</f>
        <v/>
      </c>
      <c r="C426" s="53" t="s">
        <v>1406</v>
      </c>
      <c r="D426" s="52"/>
      <c r="E426" s="52" t="s">
        <v>1407</v>
      </c>
      <c r="F426" s="52" t="s">
        <v>3207</v>
      </c>
    </row>
    <row r="427" spans="2:6" x14ac:dyDescent="0.25">
      <c r="B427" s="52" t="str">
        <f>IF(COUNTIF(Text!$C$4:$C$110,C427)&gt;0,VLOOKUP(C427,Text!$C$4:$H$110,6,FALSE),"")</f>
        <v/>
      </c>
      <c r="C427" s="53" t="s">
        <v>1408</v>
      </c>
      <c r="D427" s="52"/>
      <c r="E427" s="52" t="s">
        <v>1403</v>
      </c>
      <c r="F427" s="52" t="s">
        <v>3207</v>
      </c>
    </row>
    <row r="428" spans="2:6" x14ac:dyDescent="0.25">
      <c r="B428" s="52" t="str">
        <f>IF(COUNTIF(Text!$C$4:$C$110,C428)&gt;0,VLOOKUP(C428,Text!$C$4:$H$110,6,FALSE),"")</f>
        <v/>
      </c>
      <c r="C428" s="53" t="s">
        <v>1409</v>
      </c>
      <c r="D428" s="52"/>
      <c r="E428" s="52" t="s">
        <v>1410</v>
      </c>
      <c r="F428" s="52" t="s">
        <v>3207</v>
      </c>
    </row>
    <row r="429" spans="2:6" x14ac:dyDescent="0.25">
      <c r="B429" s="52" t="str">
        <f>IF(COUNTIF(Text!$C$4:$C$110,C429)&gt;0,VLOOKUP(C429,Text!$C$4:$H$110,6,FALSE),"")</f>
        <v/>
      </c>
      <c r="C429" s="53" t="s">
        <v>1411</v>
      </c>
      <c r="D429" s="52"/>
      <c r="E429" s="52" t="s">
        <v>1412</v>
      </c>
      <c r="F429" s="52" t="s">
        <v>3207</v>
      </c>
    </row>
    <row r="430" spans="2:6" x14ac:dyDescent="0.25">
      <c r="B430" s="52" t="str">
        <f>IF(COUNTIF(Text!$C$4:$C$110,C430)&gt;0,VLOOKUP(C430,Text!$C$4:$H$110,6,FALSE),"")</f>
        <v/>
      </c>
      <c r="C430" s="53" t="s">
        <v>1413</v>
      </c>
      <c r="D430" s="52"/>
      <c r="E430" s="52" t="s">
        <v>1414</v>
      </c>
      <c r="F430" s="52" t="s">
        <v>3207</v>
      </c>
    </row>
    <row r="431" spans="2:6" x14ac:dyDescent="0.25">
      <c r="B431" s="52" t="str">
        <f>IF(COUNTIF(Text!$C$4:$C$110,C431)&gt;0,VLOOKUP(C431,Text!$C$4:$H$110,6,FALSE),"")</f>
        <v/>
      </c>
      <c r="C431" s="53" t="s">
        <v>1415</v>
      </c>
      <c r="D431" s="52"/>
      <c r="E431" s="52" t="s">
        <v>1416</v>
      </c>
      <c r="F431" s="52" t="s">
        <v>3207</v>
      </c>
    </row>
    <row r="432" spans="2:6" x14ac:dyDescent="0.25">
      <c r="B432" s="52" t="str">
        <f>IF(COUNTIF(Text!$C$4:$C$110,C432)&gt;0,VLOOKUP(C432,Text!$C$4:$H$110,6,FALSE),"")</f>
        <v/>
      </c>
      <c r="C432" s="53" t="s">
        <v>1417</v>
      </c>
      <c r="D432" s="52"/>
      <c r="E432" s="52" t="s">
        <v>1418</v>
      </c>
      <c r="F432" s="52" t="s">
        <v>3207</v>
      </c>
    </row>
    <row r="433" spans="2:6" x14ac:dyDescent="0.25">
      <c r="B433" s="52" t="str">
        <f>IF(COUNTIF(Text!$C$4:$C$110,C433)&gt;0,VLOOKUP(C433,Text!$C$4:$H$110,6,FALSE),"")</f>
        <v/>
      </c>
      <c r="C433" s="53" t="s">
        <v>1419</v>
      </c>
      <c r="D433" s="52"/>
      <c r="E433" s="52" t="s">
        <v>1420</v>
      </c>
      <c r="F433" s="52" t="s">
        <v>3207</v>
      </c>
    </row>
    <row r="434" spans="2:6" x14ac:dyDescent="0.25">
      <c r="B434" s="52" t="str">
        <f>IF(COUNTIF(Text!$C$4:$C$110,C434)&gt;0,VLOOKUP(C434,Text!$C$4:$H$110,6,FALSE),"")</f>
        <v/>
      </c>
      <c r="C434" s="53" t="s">
        <v>522</v>
      </c>
      <c r="D434" s="52"/>
      <c r="E434" s="52" t="s">
        <v>1421</v>
      </c>
      <c r="F434" s="52" t="s">
        <v>3207</v>
      </c>
    </row>
    <row r="435" spans="2:6" x14ac:dyDescent="0.25">
      <c r="B435" s="52" t="str">
        <f>IF(COUNTIF(Text!$C$4:$C$110,C435)&gt;0,VLOOKUP(C435,Text!$C$4:$H$110,6,FALSE),"")</f>
        <v/>
      </c>
      <c r="C435" s="53" t="s">
        <v>1422</v>
      </c>
      <c r="D435" s="52"/>
      <c r="E435" s="52" t="s">
        <v>1423</v>
      </c>
      <c r="F435" s="52" t="s">
        <v>3207</v>
      </c>
    </row>
    <row r="436" spans="2:6" x14ac:dyDescent="0.25">
      <c r="B436" s="52" t="str">
        <f>IF(COUNTIF(Text!$C$4:$C$110,C436)&gt;0,VLOOKUP(C436,Text!$C$4:$H$110,6,FALSE),"")</f>
        <v/>
      </c>
      <c r="C436" s="53" t="s">
        <v>1424</v>
      </c>
      <c r="D436" s="52"/>
      <c r="E436" s="52" t="s">
        <v>1425</v>
      </c>
      <c r="F436" s="52" t="s">
        <v>3207</v>
      </c>
    </row>
    <row r="437" spans="2:6" x14ac:dyDescent="0.25">
      <c r="B437" s="52" t="str">
        <f>IF(COUNTIF(Text!$C$4:$C$110,C437)&gt;0,VLOOKUP(C437,Text!$C$4:$H$110,6,FALSE),"")</f>
        <v/>
      </c>
      <c r="C437" s="53" t="s">
        <v>1426</v>
      </c>
      <c r="D437" s="52"/>
      <c r="E437" s="52" t="s">
        <v>1427</v>
      </c>
      <c r="F437" s="52" t="s">
        <v>3207</v>
      </c>
    </row>
    <row r="438" spans="2:6" x14ac:dyDescent="0.25">
      <c r="B438" s="52" t="str">
        <f>IF(COUNTIF(Text!$C$4:$C$110,C438)&gt;0,VLOOKUP(C438,Text!$C$4:$H$110,6,FALSE),"")</f>
        <v/>
      </c>
      <c r="C438" s="53" t="s">
        <v>1428</v>
      </c>
      <c r="D438" s="52"/>
      <c r="E438" s="52" t="s">
        <v>1429</v>
      </c>
      <c r="F438" s="52" t="s">
        <v>3207</v>
      </c>
    </row>
    <row r="439" spans="2:6" x14ac:dyDescent="0.25">
      <c r="B439" s="52" t="str">
        <f>IF(COUNTIF(Text!$C$4:$C$110,C439)&gt;0,VLOOKUP(C439,Text!$C$4:$H$110,6,FALSE),"")</f>
        <v/>
      </c>
      <c r="C439" s="53" t="s">
        <v>534</v>
      </c>
      <c r="D439" s="52"/>
      <c r="E439" s="52" t="s">
        <v>1430</v>
      </c>
      <c r="F439" s="52" t="s">
        <v>3207</v>
      </c>
    </row>
    <row r="440" spans="2:6" x14ac:dyDescent="0.25">
      <c r="B440" s="52" t="str">
        <f>IF(COUNTIF(Text!$C$4:$C$110,C440)&gt;0,VLOOKUP(C440,Text!$C$4:$H$110,6,FALSE),"")</f>
        <v/>
      </c>
      <c r="C440" s="53" t="s">
        <v>533</v>
      </c>
      <c r="D440" s="52"/>
      <c r="E440" s="52" t="s">
        <v>1431</v>
      </c>
      <c r="F440" s="52" t="s">
        <v>3207</v>
      </c>
    </row>
    <row r="441" spans="2:6" x14ac:dyDescent="0.25">
      <c r="B441" s="52" t="str">
        <f>IF(COUNTIF(Text!$C$4:$C$110,C441)&gt;0,VLOOKUP(C441,Text!$C$4:$H$110,6,FALSE),"")</f>
        <v/>
      </c>
      <c r="C441" s="53" t="s">
        <v>356</v>
      </c>
      <c r="D441" s="52"/>
      <c r="E441" s="52" t="s">
        <v>1432</v>
      </c>
      <c r="F441" s="52" t="s">
        <v>3207</v>
      </c>
    </row>
    <row r="442" spans="2:6" x14ac:dyDescent="0.25">
      <c r="B442" s="52" t="str">
        <f>IF(COUNTIF(Text!$C$4:$C$110,C442)&gt;0,VLOOKUP(C442,Text!$C$4:$H$110,6,FALSE),"")</f>
        <v/>
      </c>
      <c r="C442" s="53" t="s">
        <v>479</v>
      </c>
      <c r="D442" s="52"/>
      <c r="E442" s="52" t="s">
        <v>1433</v>
      </c>
      <c r="F442" s="52" t="s">
        <v>3207</v>
      </c>
    </row>
    <row r="443" spans="2:6" x14ac:dyDescent="0.25">
      <c r="B443" s="52" t="str">
        <f>IF(COUNTIF(Text!$C$4:$C$110,C443)&gt;0,VLOOKUP(C443,Text!$C$4:$H$110,6,FALSE),"")</f>
        <v/>
      </c>
      <c r="C443" s="53" t="s">
        <v>1434</v>
      </c>
      <c r="D443" s="52"/>
      <c r="E443" s="52" t="s">
        <v>1435</v>
      </c>
      <c r="F443" s="52" t="s">
        <v>3207</v>
      </c>
    </row>
    <row r="444" spans="2:6" x14ac:dyDescent="0.25">
      <c r="B444" s="52" t="str">
        <f>IF(COUNTIF(Text!$C$4:$C$110,C444)&gt;0,VLOOKUP(C444,Text!$C$4:$H$110,6,FALSE),"")</f>
        <v/>
      </c>
      <c r="C444" s="53" t="s">
        <v>1436</v>
      </c>
      <c r="D444" s="52"/>
      <c r="E444" s="52" t="s">
        <v>1437</v>
      </c>
      <c r="F444" s="52" t="s">
        <v>3207</v>
      </c>
    </row>
    <row r="445" spans="2:6" x14ac:dyDescent="0.25">
      <c r="B445" s="52" t="str">
        <f>IF(COUNTIF(Text!$C$4:$C$110,C445)&gt;0,VLOOKUP(C445,Text!$C$4:$H$110,6,FALSE),"")</f>
        <v/>
      </c>
      <c r="C445" s="53" t="s">
        <v>1438</v>
      </c>
      <c r="D445" s="52"/>
      <c r="E445" s="52" t="s">
        <v>1439</v>
      </c>
      <c r="F445" s="52" t="s">
        <v>3207</v>
      </c>
    </row>
    <row r="446" spans="2:6" x14ac:dyDescent="0.25">
      <c r="B446" s="52" t="str">
        <f>IF(COUNTIF(Text!$C$4:$C$110,C446)&gt;0,VLOOKUP(C446,Text!$C$4:$H$110,6,FALSE),"")</f>
        <v/>
      </c>
      <c r="C446" s="53" t="s">
        <v>528</v>
      </c>
      <c r="D446" s="52"/>
      <c r="E446" s="52" t="s">
        <v>1440</v>
      </c>
      <c r="F446" s="52" t="s">
        <v>3207</v>
      </c>
    </row>
    <row r="447" spans="2:6" x14ac:dyDescent="0.25">
      <c r="B447" s="52" t="str">
        <f>IF(COUNTIF(Text!$C$4:$C$110,C447)&gt;0,VLOOKUP(C447,Text!$C$4:$H$110,6,FALSE),"")</f>
        <v/>
      </c>
      <c r="C447" s="53" t="s">
        <v>545</v>
      </c>
      <c r="D447" s="52"/>
      <c r="E447" s="52" t="s">
        <v>1441</v>
      </c>
      <c r="F447" s="52" t="s">
        <v>3207</v>
      </c>
    </row>
    <row r="448" spans="2:6" x14ac:dyDescent="0.25">
      <c r="B448" s="52" t="str">
        <f>IF(COUNTIF(Text!$C$4:$C$110,C448)&gt;0,VLOOKUP(C448,Text!$C$4:$H$110,6,FALSE),"")</f>
        <v/>
      </c>
      <c r="C448" s="53" t="s">
        <v>572</v>
      </c>
      <c r="D448" s="52"/>
      <c r="E448" s="52" t="s">
        <v>1442</v>
      </c>
      <c r="F448" s="52" t="s">
        <v>3207</v>
      </c>
    </row>
    <row r="449" spans="2:6" x14ac:dyDescent="0.25">
      <c r="B449" s="52" t="str">
        <f>IF(COUNTIF(Text!$C$4:$C$110,C449)&gt;0,VLOOKUP(C449,Text!$C$4:$H$110,6,FALSE),"")</f>
        <v/>
      </c>
      <c r="C449" s="53" t="s">
        <v>1443</v>
      </c>
      <c r="D449" s="52"/>
      <c r="E449" s="52" t="s">
        <v>1444</v>
      </c>
      <c r="F449" s="52" t="s">
        <v>3207</v>
      </c>
    </row>
    <row r="450" spans="2:6" x14ac:dyDescent="0.25">
      <c r="B450" s="52" t="str">
        <f>IF(COUNTIF(Text!$C$4:$C$110,C450)&gt;0,VLOOKUP(C450,Text!$C$4:$H$110,6,FALSE),"")</f>
        <v/>
      </c>
      <c r="C450" s="53" t="s">
        <v>573</v>
      </c>
      <c r="D450" s="52"/>
      <c r="E450" s="52" t="s">
        <v>1445</v>
      </c>
      <c r="F450" s="52" t="s">
        <v>3207</v>
      </c>
    </row>
    <row r="451" spans="2:6" x14ac:dyDescent="0.25">
      <c r="B451" s="52" t="str">
        <f>IF(COUNTIF(Text!$C$4:$C$110,C451)&gt;0,VLOOKUP(C451,Text!$C$4:$H$110,6,FALSE),"")</f>
        <v/>
      </c>
      <c r="C451" s="53" t="s">
        <v>1446</v>
      </c>
      <c r="D451" s="52"/>
      <c r="E451" s="52" t="s">
        <v>1447</v>
      </c>
      <c r="F451" s="52" t="s">
        <v>3207</v>
      </c>
    </row>
    <row r="452" spans="2:6" x14ac:dyDescent="0.25">
      <c r="B452" s="52" t="str">
        <f>IF(COUNTIF(Text!$C$4:$C$110,C452)&gt;0,VLOOKUP(C452,Text!$C$4:$H$110,6,FALSE),"")</f>
        <v/>
      </c>
      <c r="C452" s="53" t="s">
        <v>1448</v>
      </c>
      <c r="D452" s="52"/>
      <c r="E452" s="52" t="s">
        <v>1449</v>
      </c>
      <c r="F452" s="52" t="s">
        <v>3207</v>
      </c>
    </row>
    <row r="453" spans="2:6" x14ac:dyDescent="0.25">
      <c r="B453" s="52" t="str">
        <f>IF(COUNTIF(Text!$C$4:$C$110,C453)&gt;0,VLOOKUP(C453,Text!$C$4:$H$110,6,FALSE),"")</f>
        <v/>
      </c>
      <c r="C453" s="53" t="s">
        <v>554</v>
      </c>
      <c r="D453" s="52"/>
      <c r="E453" s="52" t="s">
        <v>1450</v>
      </c>
      <c r="F453" s="52" t="s">
        <v>3207</v>
      </c>
    </row>
    <row r="454" spans="2:6" x14ac:dyDescent="0.25">
      <c r="B454" s="52" t="str">
        <f>IF(COUNTIF(Text!$C$4:$C$110,C454)&gt;0,VLOOKUP(C454,Text!$C$4:$H$110,6,FALSE),"")</f>
        <v/>
      </c>
      <c r="C454" s="53" t="s">
        <v>571</v>
      </c>
      <c r="D454" s="52"/>
      <c r="E454" s="52" t="s">
        <v>1451</v>
      </c>
      <c r="F454" s="52" t="s">
        <v>3207</v>
      </c>
    </row>
    <row r="455" spans="2:6" x14ac:dyDescent="0.25">
      <c r="B455" s="52" t="str">
        <f>IF(COUNTIF(Text!$C$4:$C$110,C455)&gt;0,VLOOKUP(C455,Text!$C$4:$H$110,6,FALSE),"")</f>
        <v/>
      </c>
      <c r="C455" s="53" t="s">
        <v>544</v>
      </c>
      <c r="D455" s="52"/>
      <c r="E455" s="52" t="s">
        <v>1452</v>
      </c>
      <c r="F455" s="52" t="s">
        <v>3207</v>
      </c>
    </row>
    <row r="456" spans="2:6" x14ac:dyDescent="0.25">
      <c r="B456" s="52" t="str">
        <f>IF(COUNTIF(Text!$C$4:$C$110,C456)&gt;0,VLOOKUP(C456,Text!$C$4:$H$110,6,FALSE),"")</f>
        <v/>
      </c>
      <c r="C456" s="53" t="s">
        <v>1453</v>
      </c>
      <c r="D456" s="52"/>
      <c r="E456" s="52" t="s">
        <v>1454</v>
      </c>
      <c r="F456" s="52" t="s">
        <v>3207</v>
      </c>
    </row>
    <row r="457" spans="2:6" x14ac:dyDescent="0.25">
      <c r="B457" s="52" t="str">
        <f>IF(COUNTIF(Text!$C$4:$C$110,C457)&gt;0,VLOOKUP(C457,Text!$C$4:$H$110,6,FALSE),"")</f>
        <v/>
      </c>
      <c r="C457" s="53" t="s">
        <v>1455</v>
      </c>
      <c r="D457" s="52"/>
      <c r="E457" s="52" t="s">
        <v>1456</v>
      </c>
      <c r="F457" s="52" t="s">
        <v>3207</v>
      </c>
    </row>
    <row r="458" spans="2:6" x14ac:dyDescent="0.25">
      <c r="B458" s="52" t="str">
        <f>IF(COUNTIF(Text!$C$4:$C$110,C458)&gt;0,VLOOKUP(C458,Text!$C$4:$H$110,6,FALSE),"")</f>
        <v/>
      </c>
      <c r="C458" s="53" t="s">
        <v>1457</v>
      </c>
      <c r="D458" s="52"/>
      <c r="E458" s="52" t="s">
        <v>1458</v>
      </c>
      <c r="F458" s="52" t="s">
        <v>3207</v>
      </c>
    </row>
    <row r="459" spans="2:6" x14ac:dyDescent="0.25">
      <c r="B459" s="52" t="str">
        <f>IF(COUNTIF(Text!$C$4:$C$110,C459)&gt;0,VLOOKUP(C459,Text!$C$4:$H$110,6,FALSE),"")</f>
        <v/>
      </c>
      <c r="C459" s="53" t="s">
        <v>1459</v>
      </c>
      <c r="D459" s="52"/>
      <c r="E459" s="52" t="s">
        <v>1460</v>
      </c>
      <c r="F459" s="52" t="s">
        <v>3207</v>
      </c>
    </row>
    <row r="460" spans="2:6" x14ac:dyDescent="0.25">
      <c r="B460" s="52" t="str">
        <f>IF(COUNTIF(Text!$C$4:$C$110,C460)&gt;0,VLOOKUP(C460,Text!$C$4:$H$110,6,FALSE),"")</f>
        <v/>
      </c>
      <c r="C460" s="53" t="s">
        <v>1461</v>
      </c>
      <c r="D460" s="52"/>
      <c r="E460" s="52" t="s">
        <v>1462</v>
      </c>
      <c r="F460" s="52" t="s">
        <v>3207</v>
      </c>
    </row>
    <row r="461" spans="2:6" x14ac:dyDescent="0.25">
      <c r="B461" s="52" t="str">
        <f>IF(COUNTIF(Text!$C$4:$C$110,C461)&gt;0,VLOOKUP(C461,Text!$C$4:$H$110,6,FALSE),"")</f>
        <v/>
      </c>
      <c r="C461" s="53" t="s">
        <v>1463</v>
      </c>
      <c r="D461" s="52"/>
      <c r="E461" s="52" t="s">
        <v>1464</v>
      </c>
      <c r="F461" s="52" t="s">
        <v>3207</v>
      </c>
    </row>
    <row r="462" spans="2:6" x14ac:dyDescent="0.25">
      <c r="B462" s="52" t="str">
        <f>IF(COUNTIF(Text!$C$4:$C$110,C462)&gt;0,VLOOKUP(C462,Text!$C$4:$H$110,6,FALSE),"")</f>
        <v/>
      </c>
      <c r="C462" s="53" t="s">
        <v>1465</v>
      </c>
      <c r="D462" s="52"/>
      <c r="E462" s="52" t="s">
        <v>1466</v>
      </c>
      <c r="F462" s="52" t="s">
        <v>3207</v>
      </c>
    </row>
    <row r="463" spans="2:6" x14ac:dyDescent="0.25">
      <c r="B463" s="52" t="str">
        <f>IF(COUNTIF(Text!$C$4:$C$110,C463)&gt;0,VLOOKUP(C463,Text!$C$4:$H$110,6,FALSE),"")</f>
        <v/>
      </c>
      <c r="C463" s="53" t="s">
        <v>1467</v>
      </c>
      <c r="D463" s="52"/>
      <c r="E463" s="52" t="s">
        <v>1468</v>
      </c>
      <c r="F463" s="52" t="s">
        <v>3207</v>
      </c>
    </row>
    <row r="464" spans="2:6" x14ac:dyDescent="0.25">
      <c r="B464" s="52" t="str">
        <f>IF(COUNTIF(Text!$C$4:$C$110,C464)&gt;0,VLOOKUP(C464,Text!$C$4:$H$110,6,FALSE),"")</f>
        <v/>
      </c>
      <c r="C464" s="53" t="s">
        <v>1469</v>
      </c>
      <c r="D464" s="52"/>
      <c r="E464" s="52" t="s">
        <v>1470</v>
      </c>
      <c r="F464" s="52" t="s">
        <v>3207</v>
      </c>
    </row>
    <row r="465" spans="2:6" x14ac:dyDescent="0.25">
      <c r="B465" s="52" t="str">
        <f>IF(COUNTIF(Text!$C$4:$C$110,C465)&gt;0,VLOOKUP(C465,Text!$C$4:$H$110,6,FALSE),"")</f>
        <v/>
      </c>
      <c r="C465" s="53" t="s">
        <v>1471</v>
      </c>
      <c r="D465" s="52"/>
      <c r="E465" s="52" t="s">
        <v>1472</v>
      </c>
      <c r="F465" s="52" t="s">
        <v>3207</v>
      </c>
    </row>
    <row r="466" spans="2:6" x14ac:dyDescent="0.25">
      <c r="B466" s="52" t="str">
        <f>IF(COUNTIF(Text!$C$4:$C$110,C466)&gt;0,VLOOKUP(C466,Text!$C$4:$H$110,6,FALSE),"")</f>
        <v/>
      </c>
      <c r="C466" s="53" t="s">
        <v>1473</v>
      </c>
      <c r="D466" s="52"/>
      <c r="E466" s="52" t="s">
        <v>1474</v>
      </c>
      <c r="F466" s="52" t="s">
        <v>3207</v>
      </c>
    </row>
    <row r="467" spans="2:6" x14ac:dyDescent="0.25">
      <c r="B467" s="52" t="str">
        <f>IF(COUNTIF(Text!$C$4:$C$110,C467)&gt;0,VLOOKUP(C467,Text!$C$4:$H$110,6,FALSE),"")</f>
        <v/>
      </c>
      <c r="C467" s="53" t="s">
        <v>1475</v>
      </c>
      <c r="D467" s="52"/>
      <c r="E467" s="52" t="s">
        <v>1476</v>
      </c>
      <c r="F467" s="52" t="s">
        <v>3207</v>
      </c>
    </row>
    <row r="468" spans="2:6" x14ac:dyDescent="0.25">
      <c r="B468" s="52" t="str">
        <f>IF(COUNTIF(Text!$C$4:$C$110,C468)&gt;0,VLOOKUP(C468,Text!$C$4:$H$110,6,FALSE),"")</f>
        <v/>
      </c>
      <c r="C468" s="53" t="s">
        <v>570</v>
      </c>
      <c r="D468" s="52"/>
      <c r="E468" s="52" t="s">
        <v>1477</v>
      </c>
      <c r="F468" s="52" t="s">
        <v>3207</v>
      </c>
    </row>
    <row r="469" spans="2:6" x14ac:dyDescent="0.25">
      <c r="B469" s="52" t="str">
        <f>IF(COUNTIF(Text!$C$4:$C$110,C469)&gt;0,VLOOKUP(C469,Text!$C$4:$H$110,6,FALSE),"")</f>
        <v/>
      </c>
      <c r="C469" s="53" t="s">
        <v>1478</v>
      </c>
      <c r="D469" s="52"/>
      <c r="E469" s="52" t="s">
        <v>1479</v>
      </c>
      <c r="F469" s="52" t="s">
        <v>3207</v>
      </c>
    </row>
    <row r="470" spans="2:6" x14ac:dyDescent="0.25">
      <c r="B470" s="52" t="str">
        <f>IF(COUNTIF(Text!$C$4:$C$110,C470)&gt;0,VLOOKUP(C470,Text!$C$4:$H$110,6,FALSE),"")</f>
        <v/>
      </c>
      <c r="C470" s="53" t="s">
        <v>569</v>
      </c>
      <c r="D470" s="52"/>
      <c r="E470" s="52" t="s">
        <v>1480</v>
      </c>
      <c r="F470" s="52" t="s">
        <v>3207</v>
      </c>
    </row>
    <row r="471" spans="2:6" x14ac:dyDescent="0.25">
      <c r="B471" s="52" t="str">
        <f>IF(COUNTIF(Text!$C$4:$C$110,C471)&gt;0,VLOOKUP(C471,Text!$C$4:$H$110,6,FALSE),"")</f>
        <v/>
      </c>
      <c r="C471" s="53" t="s">
        <v>1481</v>
      </c>
      <c r="D471" s="52"/>
      <c r="E471" s="52" t="s">
        <v>1482</v>
      </c>
      <c r="F471" s="52" t="s">
        <v>3207</v>
      </c>
    </row>
    <row r="472" spans="2:6" x14ac:dyDescent="0.25">
      <c r="B472" s="52" t="str">
        <f>IF(COUNTIF(Text!$C$4:$C$110,C472)&gt;0,VLOOKUP(C472,Text!$C$4:$H$110,6,FALSE),"")</f>
        <v/>
      </c>
      <c r="C472" s="53" t="s">
        <v>1483</v>
      </c>
      <c r="D472" s="52"/>
      <c r="E472" s="52" t="s">
        <v>1484</v>
      </c>
      <c r="F472" s="52" t="s">
        <v>3207</v>
      </c>
    </row>
    <row r="473" spans="2:6" x14ac:dyDescent="0.25">
      <c r="B473" s="52" t="str">
        <f>IF(COUNTIF(Text!$C$4:$C$110,C473)&gt;0,VLOOKUP(C473,Text!$C$4:$H$110,6,FALSE),"")</f>
        <v/>
      </c>
      <c r="C473" s="53" t="s">
        <v>560</v>
      </c>
      <c r="D473" s="52"/>
      <c r="E473" s="52" t="s">
        <v>1485</v>
      </c>
      <c r="F473" s="52" t="s">
        <v>3207</v>
      </c>
    </row>
    <row r="474" spans="2:6" x14ac:dyDescent="0.25">
      <c r="B474" s="52" t="str">
        <f>IF(COUNTIF(Text!$C$4:$C$110,C474)&gt;0,VLOOKUP(C474,Text!$C$4:$H$110,6,FALSE),"")</f>
        <v/>
      </c>
      <c r="C474" s="53" t="s">
        <v>1486</v>
      </c>
      <c r="D474" s="52"/>
      <c r="E474" s="52" t="s">
        <v>1487</v>
      </c>
      <c r="F474" s="52" t="s">
        <v>3207</v>
      </c>
    </row>
    <row r="475" spans="2:6" x14ac:dyDescent="0.25">
      <c r="B475" s="52" t="str">
        <f>IF(COUNTIF(Text!$C$4:$C$110,C475)&gt;0,VLOOKUP(C475,Text!$C$4:$H$110,6,FALSE),"")</f>
        <v/>
      </c>
      <c r="C475" s="53" t="s">
        <v>549</v>
      </c>
      <c r="D475" s="52"/>
      <c r="E475" s="52" t="s">
        <v>1488</v>
      </c>
      <c r="F475" s="52" t="s">
        <v>3207</v>
      </c>
    </row>
    <row r="476" spans="2:6" x14ac:dyDescent="0.25">
      <c r="B476" s="52" t="str">
        <f>IF(COUNTIF(Text!$C$4:$C$110,C476)&gt;0,VLOOKUP(C476,Text!$C$4:$H$110,6,FALSE),"")</f>
        <v/>
      </c>
      <c r="C476" s="53" t="s">
        <v>1489</v>
      </c>
      <c r="D476" s="52"/>
      <c r="E476" s="52" t="s">
        <v>1490</v>
      </c>
      <c r="F476" s="52" t="s">
        <v>3207</v>
      </c>
    </row>
    <row r="477" spans="2:6" x14ac:dyDescent="0.25">
      <c r="B477" s="52" t="str">
        <f>IF(COUNTIF(Text!$C$4:$C$110,C477)&gt;0,VLOOKUP(C477,Text!$C$4:$H$110,6,FALSE),"")</f>
        <v/>
      </c>
      <c r="C477" s="53" t="s">
        <v>547</v>
      </c>
      <c r="D477" s="52"/>
      <c r="E477" s="52" t="s">
        <v>1491</v>
      </c>
      <c r="F477" s="52" t="s">
        <v>3207</v>
      </c>
    </row>
    <row r="478" spans="2:6" x14ac:dyDescent="0.25">
      <c r="B478" s="52" t="str">
        <f>IF(COUNTIF(Text!$C$4:$C$110,C478)&gt;0,VLOOKUP(C478,Text!$C$4:$H$110,6,FALSE),"")</f>
        <v/>
      </c>
      <c r="C478" s="53" t="s">
        <v>5</v>
      </c>
      <c r="D478" s="52"/>
      <c r="E478" s="52" t="s">
        <v>1334</v>
      </c>
      <c r="F478" s="52" t="s">
        <v>3207</v>
      </c>
    </row>
    <row r="479" spans="2:6" x14ac:dyDescent="0.25">
      <c r="B479" s="52" t="str">
        <f>IF(COUNTIF(Text!$C$4:$C$110,C479)&gt;0,VLOOKUP(C479,Text!$C$4:$H$110,6,FALSE),"")</f>
        <v/>
      </c>
      <c r="C479" s="53" t="s">
        <v>1492</v>
      </c>
      <c r="D479" s="52"/>
      <c r="E479" s="52" t="s">
        <v>1493</v>
      </c>
      <c r="F479" s="52" t="s">
        <v>3207</v>
      </c>
    </row>
    <row r="480" spans="2:6" x14ac:dyDescent="0.25">
      <c r="B480" s="52" t="str">
        <f>IF(COUNTIF(Text!$C$4:$C$110,C480)&gt;0,VLOOKUP(C480,Text!$C$4:$H$110,6,FALSE),"")</f>
        <v/>
      </c>
      <c r="C480" s="53" t="s">
        <v>529</v>
      </c>
      <c r="D480" s="52"/>
      <c r="E480" s="52" t="s">
        <v>1494</v>
      </c>
      <c r="F480" s="52" t="s">
        <v>3207</v>
      </c>
    </row>
    <row r="481" spans="2:6" x14ac:dyDescent="0.25">
      <c r="B481" s="52" t="str">
        <f>IF(COUNTIF(Text!$C$4:$C$110,C481)&gt;0,VLOOKUP(C481,Text!$C$4:$H$110,6,FALSE),"")</f>
        <v/>
      </c>
      <c r="C481" s="53" t="s">
        <v>1495</v>
      </c>
      <c r="D481" s="52"/>
      <c r="E481" s="52" t="s">
        <v>1496</v>
      </c>
      <c r="F481" s="52" t="s">
        <v>3207</v>
      </c>
    </row>
    <row r="482" spans="2:6" x14ac:dyDescent="0.25">
      <c r="B482" s="52" t="str">
        <f>IF(COUNTIF(Text!$C$4:$C$110,C482)&gt;0,VLOOKUP(C482,Text!$C$4:$H$110,6,FALSE),"")</f>
        <v/>
      </c>
      <c r="C482" s="53" t="s">
        <v>525</v>
      </c>
      <c r="D482" s="52"/>
      <c r="E482" s="52" t="s">
        <v>1497</v>
      </c>
      <c r="F482" s="52" t="s">
        <v>3207</v>
      </c>
    </row>
    <row r="483" spans="2:6" x14ac:dyDescent="0.25">
      <c r="B483" s="52" t="str">
        <f>IF(COUNTIF(Text!$C$4:$C$110,C483)&gt;0,VLOOKUP(C483,Text!$C$4:$H$110,6,FALSE),"")</f>
        <v/>
      </c>
      <c r="C483" s="53" t="s">
        <v>430</v>
      </c>
      <c r="D483" s="52"/>
      <c r="E483" s="52" t="s">
        <v>1498</v>
      </c>
      <c r="F483" s="52" t="s">
        <v>3207</v>
      </c>
    </row>
    <row r="484" spans="2:6" x14ac:dyDescent="0.25">
      <c r="B484" s="52" t="str">
        <f>IF(COUNTIF(Text!$C$4:$C$110,C484)&gt;0,VLOOKUP(C484,Text!$C$4:$H$110,6,FALSE),"")</f>
        <v/>
      </c>
      <c r="C484" s="53" t="s">
        <v>431</v>
      </c>
      <c r="D484" s="52"/>
      <c r="E484" s="52" t="s">
        <v>1499</v>
      </c>
      <c r="F484" s="52" t="s">
        <v>3207</v>
      </c>
    </row>
    <row r="485" spans="2:6" x14ac:dyDescent="0.25">
      <c r="B485" s="52" t="str">
        <f>IF(COUNTIF(Text!$C$4:$C$110,C485)&gt;0,VLOOKUP(C485,Text!$C$4:$H$110,6,FALSE),"")</f>
        <v/>
      </c>
      <c r="C485" s="53" t="s">
        <v>1500</v>
      </c>
      <c r="D485" s="52"/>
      <c r="E485" s="52" t="s">
        <v>1501</v>
      </c>
      <c r="F485" s="52" t="s">
        <v>3207</v>
      </c>
    </row>
    <row r="486" spans="2:6" x14ac:dyDescent="0.25">
      <c r="B486" s="52" t="str">
        <f>IF(COUNTIF(Text!$C$4:$C$110,C486)&gt;0,VLOOKUP(C486,Text!$C$4:$H$110,6,FALSE),"")</f>
        <v/>
      </c>
      <c r="C486" s="53" t="s">
        <v>1502</v>
      </c>
      <c r="D486" s="52"/>
      <c r="E486" s="52" t="s">
        <v>1503</v>
      </c>
      <c r="F486" s="52" t="s">
        <v>3207</v>
      </c>
    </row>
    <row r="487" spans="2:6" x14ac:dyDescent="0.25">
      <c r="B487" s="52" t="str">
        <f>IF(COUNTIF(Text!$C$4:$C$110,C487)&gt;0,VLOOKUP(C487,Text!$C$4:$H$110,6,FALSE),"")</f>
        <v/>
      </c>
      <c r="C487" s="53" t="s">
        <v>1504</v>
      </c>
      <c r="D487" s="52"/>
      <c r="E487" s="52" t="s">
        <v>1505</v>
      </c>
      <c r="F487" s="52" t="s">
        <v>3207</v>
      </c>
    </row>
    <row r="488" spans="2:6" x14ac:dyDescent="0.25">
      <c r="B488" s="52" t="str">
        <f>IF(COUNTIF(Text!$C$4:$C$110,C488)&gt;0,VLOOKUP(C488,Text!$C$4:$H$110,6,FALSE),"")</f>
        <v/>
      </c>
      <c r="C488" s="53" t="s">
        <v>1506</v>
      </c>
      <c r="D488" s="52"/>
      <c r="E488" s="52" t="s">
        <v>1507</v>
      </c>
      <c r="F488" s="52" t="s">
        <v>3207</v>
      </c>
    </row>
    <row r="489" spans="2:6" x14ac:dyDescent="0.25">
      <c r="B489" s="52" t="str">
        <f>IF(COUNTIF(Text!$C$4:$C$110,C489)&gt;0,VLOOKUP(C489,Text!$C$4:$H$110,6,FALSE),"")</f>
        <v/>
      </c>
      <c r="C489" s="53" t="s">
        <v>1508</v>
      </c>
      <c r="D489" s="52"/>
      <c r="E489" s="52" t="s">
        <v>1509</v>
      </c>
      <c r="F489" s="52" t="s">
        <v>3207</v>
      </c>
    </row>
    <row r="490" spans="2:6" x14ac:dyDescent="0.25">
      <c r="B490" s="52" t="str">
        <f>IF(COUNTIF(Text!$C$4:$C$110,C490)&gt;0,VLOOKUP(C490,Text!$C$4:$H$110,6,FALSE),"")</f>
        <v/>
      </c>
      <c r="C490" s="53" t="s">
        <v>1510</v>
      </c>
      <c r="D490" s="52"/>
      <c r="E490" s="52" t="s">
        <v>1511</v>
      </c>
      <c r="F490" s="52" t="s">
        <v>3207</v>
      </c>
    </row>
    <row r="491" spans="2:6" x14ac:dyDescent="0.25">
      <c r="B491" s="52" t="str">
        <f>IF(COUNTIF(Text!$C$4:$C$110,C491)&gt;0,VLOOKUP(C491,Text!$C$4:$H$110,6,FALSE),"")</f>
        <v/>
      </c>
      <c r="C491" s="53" t="s">
        <v>519</v>
      </c>
      <c r="D491" s="52"/>
      <c r="E491" s="52" t="s">
        <v>1512</v>
      </c>
      <c r="F491" s="52" t="s">
        <v>3207</v>
      </c>
    </row>
    <row r="492" spans="2:6" x14ac:dyDescent="0.25">
      <c r="B492" s="52" t="str">
        <f>IF(COUNTIF(Text!$C$4:$C$110,C492)&gt;0,VLOOKUP(C492,Text!$C$4:$H$110,6,FALSE),"")</f>
        <v/>
      </c>
      <c r="C492" s="53" t="s">
        <v>1513</v>
      </c>
      <c r="D492" s="52"/>
      <c r="E492" s="52" t="s">
        <v>1514</v>
      </c>
      <c r="F492" s="52" t="s">
        <v>3207</v>
      </c>
    </row>
    <row r="493" spans="2:6" x14ac:dyDescent="0.25">
      <c r="B493" s="52" t="str">
        <f>IF(COUNTIF(Text!$C$4:$C$110,C493)&gt;0,VLOOKUP(C493,Text!$C$4:$H$110,6,FALSE),"")</f>
        <v/>
      </c>
      <c r="C493" s="53" t="s">
        <v>1515</v>
      </c>
      <c r="D493" s="52"/>
      <c r="E493" s="52" t="s">
        <v>1516</v>
      </c>
      <c r="F493" s="52" t="s">
        <v>3207</v>
      </c>
    </row>
    <row r="494" spans="2:6" x14ac:dyDescent="0.25">
      <c r="B494" s="52" t="str">
        <f>IF(COUNTIF(Text!$C$4:$C$110,C494)&gt;0,VLOOKUP(C494,Text!$C$4:$H$110,6,FALSE),"")</f>
        <v/>
      </c>
      <c r="C494" s="53" t="s">
        <v>1517</v>
      </c>
      <c r="D494" s="52"/>
      <c r="E494" s="52" t="s">
        <v>1518</v>
      </c>
      <c r="F494" s="52" t="s">
        <v>3207</v>
      </c>
    </row>
    <row r="495" spans="2:6" x14ac:dyDescent="0.25">
      <c r="B495" s="52" t="str">
        <f>IF(COUNTIF(Text!$C$4:$C$110,C495)&gt;0,VLOOKUP(C495,Text!$C$4:$H$110,6,FALSE),"")</f>
        <v/>
      </c>
      <c r="C495" s="53" t="s">
        <v>1519</v>
      </c>
      <c r="D495" s="52"/>
      <c r="E495" s="52" t="s">
        <v>1520</v>
      </c>
      <c r="F495" s="52" t="s">
        <v>3207</v>
      </c>
    </row>
    <row r="496" spans="2:6" x14ac:dyDescent="0.25">
      <c r="B496" s="52" t="str">
        <f>IF(COUNTIF(Text!$C$4:$C$110,C496)&gt;0,VLOOKUP(C496,Text!$C$4:$H$110,6,FALSE),"")</f>
        <v/>
      </c>
      <c r="C496" s="53" t="s">
        <v>1521</v>
      </c>
      <c r="D496" s="52"/>
      <c r="E496" s="52" t="s">
        <v>1522</v>
      </c>
      <c r="F496" s="52" t="s">
        <v>3207</v>
      </c>
    </row>
    <row r="497" spans="2:6" x14ac:dyDescent="0.25">
      <c r="B497" s="52" t="str">
        <f>IF(COUNTIF(Text!$C$4:$C$110,C497)&gt;0,VLOOKUP(C497,Text!$C$4:$H$110,6,FALSE),"")</f>
        <v/>
      </c>
      <c r="C497" s="53" t="s">
        <v>1523</v>
      </c>
      <c r="D497" s="52"/>
      <c r="E497" s="52" t="s">
        <v>1524</v>
      </c>
      <c r="F497" s="52" t="s">
        <v>3207</v>
      </c>
    </row>
    <row r="498" spans="2:6" x14ac:dyDescent="0.25">
      <c r="B498" s="52" t="str">
        <f>IF(COUNTIF(Text!$C$4:$C$110,C498)&gt;0,VLOOKUP(C498,Text!$C$4:$H$110,6,FALSE),"")</f>
        <v/>
      </c>
      <c r="C498" s="53" t="s">
        <v>1525</v>
      </c>
      <c r="D498" s="52"/>
      <c r="E498" s="52" t="s">
        <v>1526</v>
      </c>
      <c r="F498" s="52" t="s">
        <v>3207</v>
      </c>
    </row>
    <row r="499" spans="2:6" x14ac:dyDescent="0.25">
      <c r="B499" s="52" t="str">
        <f>IF(COUNTIF(Text!$C$4:$C$110,C499)&gt;0,VLOOKUP(C499,Text!$C$4:$H$110,6,FALSE),"")</f>
        <v/>
      </c>
      <c r="C499" s="53" t="s">
        <v>483</v>
      </c>
      <c r="D499" s="52"/>
      <c r="E499" s="52" t="s">
        <v>1527</v>
      </c>
      <c r="F499" s="52" t="s">
        <v>3207</v>
      </c>
    </row>
    <row r="500" spans="2:6" x14ac:dyDescent="0.25">
      <c r="B500" s="52" t="str">
        <f>IF(COUNTIF(Text!$C$4:$C$110,C500)&gt;0,VLOOKUP(C500,Text!$C$4:$H$110,6,FALSE),"")</f>
        <v/>
      </c>
      <c r="C500" s="53" t="s">
        <v>1528</v>
      </c>
      <c r="D500" s="52"/>
      <c r="E500" s="52" t="s">
        <v>1529</v>
      </c>
      <c r="F500" s="52" t="s">
        <v>3207</v>
      </c>
    </row>
    <row r="501" spans="2:6" x14ac:dyDescent="0.25">
      <c r="B501" s="52" t="str">
        <f>IF(COUNTIF(Text!$C$4:$C$110,C501)&gt;0,VLOOKUP(C501,Text!$C$4:$H$110,6,FALSE),"")</f>
        <v/>
      </c>
      <c r="C501" s="47" t="s">
        <v>1530</v>
      </c>
      <c r="D501" s="52"/>
      <c r="E501" s="52" t="s">
        <v>1531</v>
      </c>
      <c r="F501" s="52" t="s">
        <v>3207</v>
      </c>
    </row>
    <row r="502" spans="2:6" x14ac:dyDescent="0.25">
      <c r="B502" s="52" t="str">
        <f>IF(COUNTIF(Text!$C$4:$C$110,C502)&gt;0,VLOOKUP(C502,Text!$C$4:$H$110,6,FALSE),"")</f>
        <v/>
      </c>
      <c r="C502" s="53" t="s">
        <v>1532</v>
      </c>
      <c r="D502" s="52"/>
      <c r="E502" s="52" t="s">
        <v>1533</v>
      </c>
      <c r="F502" s="52" t="s">
        <v>3207</v>
      </c>
    </row>
    <row r="503" spans="2:6" x14ac:dyDescent="0.25">
      <c r="B503" s="52" t="str">
        <f>IF(COUNTIF(Text!$C$4:$C$110,C503)&gt;0,VLOOKUP(C503,Text!$C$4:$H$110,6,FALSE),"")</f>
        <v/>
      </c>
      <c r="C503" s="53" t="s">
        <v>445</v>
      </c>
      <c r="D503" s="52"/>
      <c r="E503" s="52" t="s">
        <v>1534</v>
      </c>
      <c r="F503" s="52" t="s">
        <v>3207</v>
      </c>
    </row>
    <row r="504" spans="2:6" x14ac:dyDescent="0.25">
      <c r="B504" s="52" t="str">
        <f>IF(COUNTIF(Text!$C$4:$C$110,C504)&gt;0,VLOOKUP(C504,Text!$C$4:$H$110,6,FALSE),"")</f>
        <v/>
      </c>
      <c r="C504" s="53" t="s">
        <v>575</v>
      </c>
      <c r="D504" s="52"/>
      <c r="E504" s="52" t="s">
        <v>1535</v>
      </c>
      <c r="F504" s="52" t="s">
        <v>3207</v>
      </c>
    </row>
    <row r="505" spans="2:6" x14ac:dyDescent="0.25">
      <c r="B505" s="52" t="str">
        <f>IF(COUNTIF(Text!$C$4:$C$110,C505)&gt;0,VLOOKUP(C505,Text!$C$4:$H$110,6,FALSE),"")</f>
        <v/>
      </c>
      <c r="C505" s="53" t="s">
        <v>392</v>
      </c>
      <c r="D505" s="52"/>
      <c r="E505" s="52" t="s">
        <v>1536</v>
      </c>
      <c r="F505" s="52" t="s">
        <v>3207</v>
      </c>
    </row>
    <row r="506" spans="2:6" x14ac:dyDescent="0.25">
      <c r="B506" s="52" t="str">
        <f>IF(COUNTIF(Text!$C$4:$C$110,C506)&gt;0,VLOOKUP(C506,Text!$C$4:$H$110,6,FALSE),"")</f>
        <v/>
      </c>
      <c r="C506" s="53" t="s">
        <v>520</v>
      </c>
      <c r="D506" s="52"/>
      <c r="E506" s="52" t="s">
        <v>1537</v>
      </c>
      <c r="F506" s="52" t="s">
        <v>3207</v>
      </c>
    </row>
    <row r="507" spans="2:6" x14ac:dyDescent="0.25">
      <c r="B507" s="52" t="str">
        <f>IF(COUNTIF(Text!$C$4:$C$110,C507)&gt;0,VLOOKUP(C507,Text!$C$4:$H$110,6,FALSE),"")</f>
        <v/>
      </c>
      <c r="C507" s="53" t="s">
        <v>1538</v>
      </c>
      <c r="D507" s="52"/>
      <c r="E507" s="52" t="s">
        <v>1539</v>
      </c>
      <c r="F507" s="52" t="s">
        <v>3207</v>
      </c>
    </row>
    <row r="508" spans="2:6" x14ac:dyDescent="0.25">
      <c r="B508" s="52" t="str">
        <f>IF(COUNTIF(Text!$C$4:$C$110,C508)&gt;0,VLOOKUP(C508,Text!$C$4:$H$110,6,FALSE),"")</f>
        <v/>
      </c>
      <c r="C508" s="53" t="s">
        <v>1540</v>
      </c>
      <c r="D508" s="52"/>
      <c r="E508" s="52" t="s">
        <v>1541</v>
      </c>
      <c r="F508" s="52" t="s">
        <v>3207</v>
      </c>
    </row>
    <row r="509" spans="2:6" x14ac:dyDescent="0.25">
      <c r="B509" s="52" t="str">
        <f>IF(COUNTIF(Text!$C$4:$C$110,C509)&gt;0,VLOOKUP(C509,Text!$C$4:$H$110,6,FALSE),"")</f>
        <v/>
      </c>
      <c r="C509" s="53" t="s">
        <v>1542</v>
      </c>
      <c r="D509" s="52"/>
      <c r="E509" s="52" t="s">
        <v>1543</v>
      </c>
      <c r="F509" s="52" t="s">
        <v>3207</v>
      </c>
    </row>
    <row r="510" spans="2:6" x14ac:dyDescent="0.25">
      <c r="B510" s="52" t="str">
        <f>IF(COUNTIF(Text!$C$4:$C$110,C510)&gt;0,VLOOKUP(C510,Text!$C$4:$H$110,6,FALSE),"")</f>
        <v/>
      </c>
      <c r="C510" s="53" t="s">
        <v>433</v>
      </c>
      <c r="D510" s="52"/>
      <c r="E510" s="52" t="s">
        <v>1544</v>
      </c>
      <c r="F510" s="52" t="s">
        <v>3207</v>
      </c>
    </row>
    <row r="511" spans="2:6" x14ac:dyDescent="0.25">
      <c r="B511" s="52" t="str">
        <f>IF(COUNTIF(Text!$C$4:$C$110,C511)&gt;0,VLOOKUP(C511,Text!$C$4:$H$110,6,FALSE),"")</f>
        <v/>
      </c>
      <c r="C511" s="53" t="s">
        <v>1545</v>
      </c>
      <c r="D511" s="52"/>
      <c r="E511" s="52" t="s">
        <v>1546</v>
      </c>
      <c r="F511" s="52" t="s">
        <v>3207</v>
      </c>
    </row>
    <row r="512" spans="2:6" x14ac:dyDescent="0.25">
      <c r="B512" s="52" t="str">
        <f>IF(COUNTIF(Text!$C$4:$C$110,C512)&gt;0,VLOOKUP(C512,Text!$C$4:$H$110,6,FALSE),"")</f>
        <v/>
      </c>
      <c r="C512" s="53" t="s">
        <v>1547</v>
      </c>
      <c r="D512" s="52"/>
      <c r="E512" s="52" t="s">
        <v>1548</v>
      </c>
      <c r="F512" s="52" t="s">
        <v>3207</v>
      </c>
    </row>
    <row r="513" spans="2:6" x14ac:dyDescent="0.25">
      <c r="B513" s="52" t="str">
        <f>IF(COUNTIF(Text!$C$4:$C$110,C513)&gt;0,VLOOKUP(C513,Text!$C$4:$H$110,6,FALSE),"")</f>
        <v/>
      </c>
      <c r="C513" s="53" t="s">
        <v>552</v>
      </c>
      <c r="D513" s="52"/>
      <c r="E513" s="52" t="s">
        <v>1549</v>
      </c>
      <c r="F513" s="52" t="s">
        <v>3207</v>
      </c>
    </row>
    <row r="514" spans="2:6" x14ac:dyDescent="0.25">
      <c r="B514" s="52" t="str">
        <f>IF(COUNTIF(Text!$C$4:$C$110,C514)&gt;0,VLOOKUP(C514,Text!$C$4:$H$110,6,FALSE),"")</f>
        <v/>
      </c>
      <c r="C514" s="53" t="s">
        <v>553</v>
      </c>
      <c r="D514" s="52"/>
      <c r="E514" s="52" t="s">
        <v>1550</v>
      </c>
      <c r="F514" s="52" t="s">
        <v>3207</v>
      </c>
    </row>
    <row r="515" spans="2:6" x14ac:dyDescent="0.25">
      <c r="B515" s="52" t="str">
        <f>IF(COUNTIF(Text!$C$4:$C$110,C515)&gt;0,VLOOKUP(C515,Text!$C$4:$H$110,6,FALSE),"")</f>
        <v/>
      </c>
      <c r="C515" s="53" t="s">
        <v>1551</v>
      </c>
      <c r="D515" s="52"/>
      <c r="E515" s="52" t="s">
        <v>1552</v>
      </c>
      <c r="F515" s="52" t="s">
        <v>3207</v>
      </c>
    </row>
    <row r="516" spans="2:6" x14ac:dyDescent="0.25">
      <c r="B516" s="52" t="str">
        <f>IF(COUNTIF(Text!$C$4:$C$110,C516)&gt;0,VLOOKUP(C516,Text!$C$4:$H$110,6,FALSE),"")</f>
        <v/>
      </c>
      <c r="C516" s="53" t="s">
        <v>1553</v>
      </c>
      <c r="D516" s="52"/>
      <c r="E516" s="52" t="s">
        <v>1554</v>
      </c>
      <c r="F516" s="52" t="s">
        <v>3207</v>
      </c>
    </row>
    <row r="517" spans="2:6" x14ac:dyDescent="0.25">
      <c r="B517" s="52" t="str">
        <f>IF(COUNTIF(Text!$C$4:$C$110,C517)&gt;0,VLOOKUP(C517,Text!$C$4:$H$110,6,FALSE),"")</f>
        <v/>
      </c>
      <c r="C517" s="53" t="s">
        <v>1555</v>
      </c>
      <c r="D517" s="52"/>
      <c r="E517" s="52" t="s">
        <v>1556</v>
      </c>
      <c r="F517" s="52" t="s">
        <v>3207</v>
      </c>
    </row>
    <row r="518" spans="2:6" x14ac:dyDescent="0.25">
      <c r="B518" s="52" t="str">
        <f>IF(COUNTIF(Text!$C$4:$C$110,C518)&gt;0,VLOOKUP(C518,Text!$C$4:$H$110,6,FALSE),"")</f>
        <v/>
      </c>
      <c r="C518" s="53" t="s">
        <v>1557</v>
      </c>
      <c r="D518" s="52"/>
      <c r="E518" s="52" t="s">
        <v>1558</v>
      </c>
      <c r="F518" s="52" t="s">
        <v>3207</v>
      </c>
    </row>
    <row r="519" spans="2:6" x14ac:dyDescent="0.25">
      <c r="B519" s="52" t="str">
        <f>IF(COUNTIF(Text!$C$4:$C$110,C519)&gt;0,VLOOKUP(C519,Text!$C$4:$H$110,6,FALSE),"")</f>
        <v/>
      </c>
      <c r="C519" s="53" t="s">
        <v>478</v>
      </c>
      <c r="D519" s="52"/>
      <c r="E519" s="52" t="s">
        <v>1285</v>
      </c>
      <c r="F519" s="52" t="s">
        <v>3207</v>
      </c>
    </row>
    <row r="520" spans="2:6" x14ac:dyDescent="0.25">
      <c r="B520" s="52" t="str">
        <f>IF(COUNTIF(Text!$C$4:$C$110,C520)&gt;0,VLOOKUP(C520,Text!$C$4:$H$110,6,FALSE),"")</f>
        <v/>
      </c>
      <c r="C520" s="53" t="s">
        <v>1559</v>
      </c>
      <c r="D520" s="52"/>
      <c r="E520" s="52" t="s">
        <v>1560</v>
      </c>
      <c r="F520" s="52" t="s">
        <v>3207</v>
      </c>
    </row>
    <row r="521" spans="2:6" x14ac:dyDescent="0.25">
      <c r="B521" s="52" t="str">
        <f>IF(COUNTIF(Text!$C$4:$C$110,C521)&gt;0,VLOOKUP(C521,Text!$C$4:$H$110,6,FALSE),"")</f>
        <v/>
      </c>
      <c r="C521" s="53" t="s">
        <v>1561</v>
      </c>
      <c r="D521" s="52"/>
      <c r="E521" s="52" t="s">
        <v>1562</v>
      </c>
      <c r="F521" s="52" t="s">
        <v>3207</v>
      </c>
    </row>
    <row r="522" spans="2:6" x14ac:dyDescent="0.25">
      <c r="B522" s="52" t="str">
        <f>IF(COUNTIF(Text!$C$4:$C$110,C522)&gt;0,VLOOKUP(C522,Text!$C$4:$H$110,6,FALSE),"")</f>
        <v/>
      </c>
      <c r="C522" s="53" t="s">
        <v>1563</v>
      </c>
      <c r="D522" s="52"/>
      <c r="E522" s="52" t="s">
        <v>1564</v>
      </c>
      <c r="F522" s="52" t="s">
        <v>3207</v>
      </c>
    </row>
    <row r="523" spans="2:6" x14ac:dyDescent="0.25">
      <c r="B523" s="52" t="str">
        <f>IF(COUNTIF(Text!$C$4:$C$110,C523)&gt;0,VLOOKUP(C523,Text!$C$4:$H$110,6,FALSE),"")</f>
        <v/>
      </c>
      <c r="C523" s="53" t="s">
        <v>1565</v>
      </c>
      <c r="D523" s="52"/>
      <c r="E523" s="52" t="s">
        <v>1566</v>
      </c>
      <c r="F523" s="52" t="s">
        <v>3207</v>
      </c>
    </row>
    <row r="524" spans="2:6" x14ac:dyDescent="0.25">
      <c r="B524" s="52" t="str">
        <f>IF(COUNTIF(Text!$C$4:$C$110,C524)&gt;0,VLOOKUP(C524,Text!$C$4:$H$110,6,FALSE),"")</f>
        <v/>
      </c>
      <c r="C524" s="53" t="s">
        <v>1567</v>
      </c>
      <c r="D524" s="52"/>
      <c r="E524" s="52" t="s">
        <v>1568</v>
      </c>
      <c r="F524" s="52" t="s">
        <v>3207</v>
      </c>
    </row>
    <row r="525" spans="2:6" x14ac:dyDescent="0.25">
      <c r="B525" s="52" t="str">
        <f>IF(COUNTIF(Text!$C$4:$C$110,C525)&gt;0,VLOOKUP(C525,Text!$C$4:$H$110,6,FALSE),"")</f>
        <v/>
      </c>
      <c r="C525" s="53" t="s">
        <v>1569</v>
      </c>
      <c r="D525" s="52"/>
      <c r="E525" s="52" t="s">
        <v>1570</v>
      </c>
      <c r="F525" s="52" t="s">
        <v>3207</v>
      </c>
    </row>
    <row r="526" spans="2:6" x14ac:dyDescent="0.25">
      <c r="B526" s="52" t="str">
        <f>IF(COUNTIF(Text!$C$4:$C$110,C526)&gt;0,VLOOKUP(C526,Text!$C$4:$H$110,6,FALSE),"")</f>
        <v/>
      </c>
      <c r="C526" s="53" t="s">
        <v>442</v>
      </c>
      <c r="D526" s="52"/>
      <c r="E526" s="52" t="s">
        <v>1571</v>
      </c>
      <c r="F526" s="52" t="s">
        <v>3207</v>
      </c>
    </row>
    <row r="527" spans="2:6" x14ac:dyDescent="0.25">
      <c r="B527" s="52" t="str">
        <f>IF(COUNTIF(Text!$C$4:$C$110,C527)&gt;0,VLOOKUP(C527,Text!$C$4:$H$110,6,FALSE),"")</f>
        <v/>
      </c>
      <c r="C527" s="53" t="s">
        <v>1572</v>
      </c>
      <c r="D527" s="52"/>
      <c r="E527" s="52" t="s">
        <v>1573</v>
      </c>
      <c r="F527" s="52" t="s">
        <v>3207</v>
      </c>
    </row>
    <row r="528" spans="2:6" x14ac:dyDescent="0.25">
      <c r="B528" s="52" t="str">
        <f>IF(COUNTIF(Text!$C$4:$C$110,C528)&gt;0,VLOOKUP(C528,Text!$C$4:$H$110,6,FALSE),"")</f>
        <v/>
      </c>
      <c r="C528" s="53" t="s">
        <v>1574</v>
      </c>
      <c r="D528" s="52"/>
      <c r="E528" s="52" t="s">
        <v>1575</v>
      </c>
      <c r="F528" s="52" t="s">
        <v>3207</v>
      </c>
    </row>
    <row r="529" spans="2:6" x14ac:dyDescent="0.25">
      <c r="B529" s="52" t="str">
        <f>IF(COUNTIF(Text!$C$4:$C$110,C529)&gt;0,VLOOKUP(C529,Text!$C$4:$H$110,6,FALSE),"")</f>
        <v/>
      </c>
      <c r="C529" s="53" t="s">
        <v>576</v>
      </c>
      <c r="D529" s="52"/>
      <c r="E529" s="52" t="s">
        <v>1576</v>
      </c>
      <c r="F529" s="52" t="s">
        <v>3207</v>
      </c>
    </row>
    <row r="530" spans="2:6" x14ac:dyDescent="0.25">
      <c r="B530" s="52" t="str">
        <f>IF(COUNTIF(Text!$C$4:$C$110,C530)&gt;0,VLOOKUP(C530,Text!$C$4:$H$110,6,FALSE),"")</f>
        <v/>
      </c>
      <c r="C530" s="53" t="s">
        <v>526</v>
      </c>
      <c r="D530" s="52"/>
      <c r="E530" s="52" t="s">
        <v>1577</v>
      </c>
      <c r="F530" s="52" t="s">
        <v>3207</v>
      </c>
    </row>
    <row r="531" spans="2:6" x14ac:dyDescent="0.25">
      <c r="B531" s="52" t="str">
        <f>IF(COUNTIF(Text!$C$4:$C$110,C531)&gt;0,VLOOKUP(C531,Text!$C$4:$H$110,6,FALSE),"")</f>
        <v/>
      </c>
      <c r="C531" s="53" t="s">
        <v>574</v>
      </c>
      <c r="D531" s="52"/>
      <c r="E531" s="52" t="s">
        <v>1578</v>
      </c>
      <c r="F531" s="52" t="s">
        <v>3207</v>
      </c>
    </row>
    <row r="532" spans="2:6" x14ac:dyDescent="0.25">
      <c r="B532" s="52" t="str">
        <f>IF(COUNTIF(Text!$C$4:$C$110,C532)&gt;0,VLOOKUP(C532,Text!$C$4:$H$110,6,FALSE),"")</f>
        <v/>
      </c>
      <c r="C532" s="53" t="s">
        <v>1579</v>
      </c>
      <c r="D532" s="52"/>
      <c r="E532" s="52" t="s">
        <v>1580</v>
      </c>
      <c r="F532" s="52" t="s">
        <v>3207</v>
      </c>
    </row>
    <row r="533" spans="2:6" x14ac:dyDescent="0.25">
      <c r="B533" s="52" t="str">
        <f>IF(COUNTIF(Text!$C$4:$C$110,C533)&gt;0,VLOOKUP(C533,Text!$C$4:$H$110,6,FALSE),"")</f>
        <v/>
      </c>
      <c r="C533" s="53" t="s">
        <v>480</v>
      </c>
      <c r="D533" s="52"/>
      <c r="E533" s="52" t="s">
        <v>1581</v>
      </c>
      <c r="F533" s="52" t="s">
        <v>3207</v>
      </c>
    </row>
    <row r="534" spans="2:6" x14ac:dyDescent="0.25">
      <c r="B534" s="52" t="str">
        <f>IF(COUNTIF(Text!$C$4:$C$110,C534)&gt;0,VLOOKUP(C534,Text!$C$4:$H$110,6,FALSE),"")</f>
        <v/>
      </c>
      <c r="C534" s="53" t="s">
        <v>1582</v>
      </c>
      <c r="D534" s="52"/>
      <c r="E534" s="52" t="s">
        <v>1583</v>
      </c>
      <c r="F534" s="52" t="s">
        <v>3207</v>
      </c>
    </row>
    <row r="535" spans="2:6" x14ac:dyDescent="0.25">
      <c r="B535" s="52" t="str">
        <f>IF(COUNTIF(Text!$C$4:$C$110,C535)&gt;0,VLOOKUP(C535,Text!$C$4:$H$110,6,FALSE),"")</f>
        <v/>
      </c>
      <c r="C535" s="53" t="s">
        <v>1584</v>
      </c>
      <c r="D535" s="52"/>
      <c r="E535" s="52" t="s">
        <v>1585</v>
      </c>
      <c r="F535" s="52" t="s">
        <v>3207</v>
      </c>
    </row>
    <row r="536" spans="2:6" x14ac:dyDescent="0.25">
      <c r="B536" s="52" t="str">
        <f>IF(COUNTIF(Text!$C$4:$C$110,C536)&gt;0,VLOOKUP(C536,Text!$C$4:$H$110,6,FALSE),"")</f>
        <v/>
      </c>
      <c r="C536" s="53" t="s">
        <v>1586</v>
      </c>
      <c r="D536" s="52"/>
      <c r="E536" s="52" t="s">
        <v>1587</v>
      </c>
      <c r="F536" s="52" t="s">
        <v>3207</v>
      </c>
    </row>
    <row r="537" spans="2:6" x14ac:dyDescent="0.25">
      <c r="B537" s="52" t="str">
        <f>IF(COUNTIF(Text!$C$4:$C$110,C537)&gt;0,VLOOKUP(C537,Text!$C$4:$H$110,6,FALSE),"")</f>
        <v/>
      </c>
      <c r="C537" s="53" t="s">
        <v>1588</v>
      </c>
      <c r="D537" s="52"/>
      <c r="E537" s="52" t="s">
        <v>1589</v>
      </c>
      <c r="F537" s="52" t="s">
        <v>3207</v>
      </c>
    </row>
    <row r="538" spans="2:6" x14ac:dyDescent="0.25">
      <c r="B538" s="52" t="str">
        <f>IF(COUNTIF(Text!$C$4:$C$110,C538)&gt;0,VLOOKUP(C538,Text!$C$4:$H$110,6,FALSE),"")</f>
        <v/>
      </c>
      <c r="C538" s="53" t="s">
        <v>1590</v>
      </c>
      <c r="D538" s="52"/>
      <c r="E538" s="52" t="s">
        <v>1591</v>
      </c>
      <c r="F538" s="52" t="s">
        <v>3207</v>
      </c>
    </row>
    <row r="539" spans="2:6" x14ac:dyDescent="0.25">
      <c r="B539" s="52" t="str">
        <f>IF(COUNTIF(Text!$C$4:$C$110,C539)&gt;0,VLOOKUP(C539,Text!$C$4:$H$110,6,FALSE),"")</f>
        <v/>
      </c>
      <c r="C539" s="53" t="s">
        <v>1592</v>
      </c>
      <c r="D539" s="52"/>
      <c r="E539" s="52" t="s">
        <v>1593</v>
      </c>
      <c r="F539" s="52" t="s">
        <v>3207</v>
      </c>
    </row>
    <row r="540" spans="2:6" x14ac:dyDescent="0.25">
      <c r="B540" s="52" t="str">
        <f>IF(COUNTIF(Text!$C$4:$C$110,C540)&gt;0,VLOOKUP(C540,Text!$C$4:$H$110,6,FALSE),"")</f>
        <v/>
      </c>
      <c r="C540" s="53" t="s">
        <v>1594</v>
      </c>
      <c r="D540" s="52"/>
      <c r="E540" s="52" t="s">
        <v>1595</v>
      </c>
      <c r="F540" s="52" t="s">
        <v>3207</v>
      </c>
    </row>
    <row r="541" spans="2:6" x14ac:dyDescent="0.25">
      <c r="B541" s="52" t="str">
        <f>IF(COUNTIF(Text!$C$4:$C$110,C541)&gt;0,VLOOKUP(C541,Text!$C$4:$H$110,6,FALSE),"")</f>
        <v/>
      </c>
      <c r="C541" s="53" t="s">
        <v>432</v>
      </c>
      <c r="D541" s="52"/>
      <c r="E541" s="52" t="s">
        <v>1596</v>
      </c>
      <c r="F541" s="52" t="s">
        <v>3207</v>
      </c>
    </row>
    <row r="542" spans="2:6" x14ac:dyDescent="0.25">
      <c r="B542" s="52" t="str">
        <f>IF(COUNTIF(Text!$C$4:$C$110,C542)&gt;0,VLOOKUP(C542,Text!$C$4:$H$110,6,FALSE),"")</f>
        <v/>
      </c>
      <c r="C542" s="53" t="s">
        <v>535</v>
      </c>
      <c r="D542" s="52"/>
      <c r="E542" s="52" t="s">
        <v>1597</v>
      </c>
      <c r="F542" s="52" t="s">
        <v>3207</v>
      </c>
    </row>
    <row r="543" spans="2:6" x14ac:dyDescent="0.25">
      <c r="B543" s="52" t="str">
        <f>IF(COUNTIF(Text!$C$4:$C$110,C543)&gt;0,VLOOKUP(C543,Text!$C$4:$H$110,6,FALSE),"")</f>
        <v/>
      </c>
      <c r="C543" s="53" t="s">
        <v>1598</v>
      </c>
      <c r="D543" s="52"/>
      <c r="E543" s="52" t="s">
        <v>1599</v>
      </c>
      <c r="F543" s="52" t="s">
        <v>3207</v>
      </c>
    </row>
    <row r="544" spans="2:6" x14ac:dyDescent="0.25">
      <c r="B544" s="52" t="str">
        <f>IF(COUNTIF(Text!$C$4:$C$110,C544)&gt;0,VLOOKUP(C544,Text!$C$4:$H$110,6,FALSE),"")</f>
        <v/>
      </c>
      <c r="C544" s="53" t="s">
        <v>555</v>
      </c>
      <c r="D544" s="52"/>
      <c r="E544" s="52" t="s">
        <v>1600</v>
      </c>
      <c r="F544" s="52" t="s">
        <v>3207</v>
      </c>
    </row>
    <row r="545" spans="2:6" x14ac:dyDescent="0.25">
      <c r="B545" s="52" t="str">
        <f>IF(COUNTIF(Text!$C$4:$C$110,C545)&gt;0,VLOOKUP(C545,Text!$C$4:$H$110,6,FALSE),"")</f>
        <v/>
      </c>
      <c r="C545" s="53" t="s">
        <v>1601</v>
      </c>
      <c r="D545" s="52"/>
      <c r="E545" s="52" t="s">
        <v>1602</v>
      </c>
      <c r="F545" s="52" t="s">
        <v>3207</v>
      </c>
    </row>
    <row r="546" spans="2:6" x14ac:dyDescent="0.25">
      <c r="B546" s="52" t="str">
        <f>IF(COUNTIF(Text!$C$4:$C$110,C546)&gt;0,VLOOKUP(C546,Text!$C$4:$H$110,6,FALSE),"")</f>
        <v/>
      </c>
      <c r="C546" s="53" t="s">
        <v>566</v>
      </c>
      <c r="D546" s="52"/>
      <c r="E546" s="52" t="s">
        <v>1603</v>
      </c>
      <c r="F546" s="52" t="s">
        <v>3207</v>
      </c>
    </row>
    <row r="547" spans="2:6" x14ac:dyDescent="0.25">
      <c r="B547" s="52" t="str">
        <f>IF(COUNTIF(Text!$C$4:$C$110,C547)&gt;0,VLOOKUP(C547,Text!$C$4:$H$110,6,FALSE),"")</f>
        <v/>
      </c>
      <c r="C547" s="53" t="s">
        <v>1604</v>
      </c>
      <c r="D547" s="52"/>
      <c r="E547" s="52" t="s">
        <v>1605</v>
      </c>
      <c r="F547" s="52" t="s">
        <v>3207</v>
      </c>
    </row>
    <row r="548" spans="2:6" x14ac:dyDescent="0.25">
      <c r="B548" s="52" t="str">
        <f>IF(COUNTIF(Text!$C$4:$C$110,C548)&gt;0,VLOOKUP(C548,Text!$C$4:$H$110,6,FALSE),"")</f>
        <v/>
      </c>
      <c r="C548" s="53" t="s">
        <v>1606</v>
      </c>
      <c r="D548" s="52"/>
      <c r="E548" s="52" t="s">
        <v>1607</v>
      </c>
      <c r="F548" s="52" t="s">
        <v>3207</v>
      </c>
    </row>
    <row r="549" spans="2:6" x14ac:dyDescent="0.25">
      <c r="B549" s="52" t="str">
        <f>IF(COUNTIF(Text!$C$4:$C$110,C549)&gt;0,VLOOKUP(C549,Text!$C$4:$H$110,6,FALSE),"")</f>
        <v/>
      </c>
      <c r="C549" s="53" t="s">
        <v>561</v>
      </c>
      <c r="D549" s="52"/>
      <c r="E549" s="52" t="s">
        <v>1608</v>
      </c>
      <c r="F549" s="52" t="s">
        <v>3207</v>
      </c>
    </row>
    <row r="550" spans="2:6" x14ac:dyDescent="0.25">
      <c r="B550" s="52" t="str">
        <f>IF(COUNTIF(Text!$C$4:$C$110,C550)&gt;0,VLOOKUP(C550,Text!$C$4:$H$110,6,FALSE),"")</f>
        <v/>
      </c>
      <c r="C550" s="53" t="s">
        <v>1609</v>
      </c>
      <c r="D550" s="52"/>
      <c r="E550" s="52" t="s">
        <v>1610</v>
      </c>
      <c r="F550" s="52" t="s">
        <v>3207</v>
      </c>
    </row>
    <row r="551" spans="2:6" x14ac:dyDescent="0.25">
      <c r="B551" s="52" t="str">
        <f>IF(COUNTIF(Text!$C$4:$C$110,C551)&gt;0,VLOOKUP(C551,Text!$C$4:$H$110,6,FALSE),"")</f>
        <v/>
      </c>
      <c r="C551" s="53" t="s">
        <v>1611</v>
      </c>
      <c r="D551" s="52"/>
      <c r="E551" s="52" t="s">
        <v>1612</v>
      </c>
      <c r="F551" s="52" t="s">
        <v>3207</v>
      </c>
    </row>
    <row r="552" spans="2:6" x14ac:dyDescent="0.25">
      <c r="B552" s="52" t="str">
        <f>IF(COUNTIF(Text!$C$4:$C$110,C552)&gt;0,VLOOKUP(C552,Text!$C$4:$H$110,6,FALSE),"")</f>
        <v/>
      </c>
      <c r="C552" s="53" t="s">
        <v>1613</v>
      </c>
      <c r="D552" s="52"/>
      <c r="E552" s="52" t="s">
        <v>1614</v>
      </c>
      <c r="F552" s="52" t="s">
        <v>3207</v>
      </c>
    </row>
    <row r="553" spans="2:6" x14ac:dyDescent="0.25">
      <c r="B553" s="52" t="str">
        <f>IF(COUNTIF(Text!$C$4:$C$110,C553)&gt;0,VLOOKUP(C553,Text!$C$4:$H$110,6,FALSE),"")</f>
        <v/>
      </c>
      <c r="C553" s="53" t="s">
        <v>1615</v>
      </c>
      <c r="D553" s="52"/>
      <c r="E553" s="52" t="s">
        <v>1616</v>
      </c>
      <c r="F553" s="52" t="s">
        <v>3207</v>
      </c>
    </row>
    <row r="554" spans="2:6" x14ac:dyDescent="0.25">
      <c r="B554" s="52" t="str">
        <f>IF(COUNTIF(Text!$C$4:$C$110,C554)&gt;0,VLOOKUP(C554,Text!$C$4:$H$110,6,FALSE),"")</f>
        <v/>
      </c>
      <c r="C554" s="53" t="s">
        <v>1617</v>
      </c>
      <c r="D554" s="52"/>
      <c r="E554" s="52" t="s">
        <v>1618</v>
      </c>
      <c r="F554" s="52" t="s">
        <v>3207</v>
      </c>
    </row>
    <row r="555" spans="2:6" x14ac:dyDescent="0.25">
      <c r="B555" s="52" t="str">
        <f>IF(COUNTIF(Text!$C$4:$C$110,C555)&gt;0,VLOOKUP(C555,Text!$C$4:$H$110,6,FALSE),"")</f>
        <v/>
      </c>
      <c r="C555" s="53" t="s">
        <v>1619</v>
      </c>
      <c r="D555" s="52"/>
      <c r="E555" s="52" t="s">
        <v>1620</v>
      </c>
      <c r="F555" s="52" t="s">
        <v>3207</v>
      </c>
    </row>
    <row r="556" spans="2:6" x14ac:dyDescent="0.25">
      <c r="B556" s="52" t="str">
        <f>IF(COUNTIF(Text!$C$4:$C$110,C556)&gt;0,VLOOKUP(C556,Text!$C$4:$H$110,6,FALSE),"")</f>
        <v/>
      </c>
      <c r="C556" s="53" t="s">
        <v>1621</v>
      </c>
      <c r="D556" s="52"/>
      <c r="E556" s="52" t="s">
        <v>1622</v>
      </c>
      <c r="F556" s="52" t="s">
        <v>3207</v>
      </c>
    </row>
    <row r="557" spans="2:6" x14ac:dyDescent="0.25">
      <c r="B557" s="52" t="str">
        <f>IF(COUNTIF(Text!$C$4:$C$110,C557)&gt;0,VLOOKUP(C557,Text!$C$4:$H$110,6,FALSE),"")</f>
        <v/>
      </c>
      <c r="C557" s="53" t="s">
        <v>1623</v>
      </c>
      <c r="D557" s="52"/>
      <c r="E557" s="52" t="s">
        <v>1624</v>
      </c>
      <c r="F557" s="52" t="s">
        <v>3207</v>
      </c>
    </row>
    <row r="558" spans="2:6" x14ac:dyDescent="0.25">
      <c r="B558" s="52" t="str">
        <f>IF(COUNTIF(Text!$C$4:$C$110,C558)&gt;0,VLOOKUP(C558,Text!$C$4:$H$110,6,FALSE),"")</f>
        <v/>
      </c>
      <c r="C558" s="53" t="s">
        <v>1625</v>
      </c>
      <c r="D558" s="52"/>
      <c r="E558" s="52" t="s">
        <v>1626</v>
      </c>
      <c r="F558" s="52" t="s">
        <v>3207</v>
      </c>
    </row>
    <row r="559" spans="2:6" x14ac:dyDescent="0.25">
      <c r="B559" s="52" t="str">
        <f>IF(COUNTIF(Text!$C$4:$C$110,C559)&gt;0,VLOOKUP(C559,Text!$C$4:$H$110,6,FALSE),"")</f>
        <v/>
      </c>
      <c r="C559" s="53" t="s">
        <v>1627</v>
      </c>
      <c r="D559" s="52"/>
      <c r="E559" s="52" t="s">
        <v>1628</v>
      </c>
      <c r="F559" s="52" t="s">
        <v>3207</v>
      </c>
    </row>
    <row r="560" spans="2:6" x14ac:dyDescent="0.25">
      <c r="B560" s="52" t="str">
        <f>IF(COUNTIF(Text!$C$4:$C$110,C560)&gt;0,VLOOKUP(C560,Text!$C$4:$H$110,6,FALSE),"")</f>
        <v/>
      </c>
      <c r="C560" s="53" t="s">
        <v>1629</v>
      </c>
      <c r="D560" s="52"/>
      <c r="E560" s="52" t="s">
        <v>1630</v>
      </c>
      <c r="F560" s="52" t="s">
        <v>3207</v>
      </c>
    </row>
    <row r="561" spans="2:6" x14ac:dyDescent="0.25">
      <c r="B561" s="52" t="str">
        <f>IF(COUNTIF(Text!$C$4:$C$110,C561)&gt;0,VLOOKUP(C561,Text!$C$4:$H$110,6,FALSE),"")</f>
        <v/>
      </c>
      <c r="C561" s="53" t="s">
        <v>1631</v>
      </c>
      <c r="D561" s="52"/>
      <c r="E561" s="52" t="s">
        <v>1632</v>
      </c>
      <c r="F561" s="52" t="s">
        <v>3207</v>
      </c>
    </row>
    <row r="562" spans="2:6" x14ac:dyDescent="0.25">
      <c r="B562" s="52" t="str">
        <f>IF(COUNTIF(Text!$C$4:$C$110,C562)&gt;0,VLOOKUP(C562,Text!$C$4:$H$110,6,FALSE),"")</f>
        <v/>
      </c>
      <c r="C562" s="53" t="s">
        <v>1633</v>
      </c>
      <c r="D562" s="52"/>
      <c r="E562" s="52" t="s">
        <v>1634</v>
      </c>
      <c r="F562" s="52" t="s">
        <v>3207</v>
      </c>
    </row>
    <row r="563" spans="2:6" x14ac:dyDescent="0.25">
      <c r="B563" s="52" t="str">
        <f>IF(COUNTIF(Text!$C$4:$C$110,C563)&gt;0,VLOOKUP(C563,Text!$C$4:$H$110,6,FALSE),"")</f>
        <v/>
      </c>
      <c r="C563" s="53" t="s">
        <v>1635</v>
      </c>
      <c r="D563" s="52"/>
      <c r="E563" s="52" t="s">
        <v>1635</v>
      </c>
      <c r="F563" s="52" t="s">
        <v>3207</v>
      </c>
    </row>
    <row r="564" spans="2:6" x14ac:dyDescent="0.25">
      <c r="B564" s="52" t="str">
        <f>IF(COUNTIF(Text!$C$4:$C$110,C564)&gt;0,VLOOKUP(C564,Text!$C$4:$H$110,6,FALSE),"")</f>
        <v/>
      </c>
      <c r="C564" s="53" t="s">
        <v>524</v>
      </c>
      <c r="D564" s="52"/>
      <c r="E564" s="52" t="s">
        <v>1636</v>
      </c>
      <c r="F564" s="52" t="s">
        <v>3207</v>
      </c>
    </row>
    <row r="565" spans="2:6" x14ac:dyDescent="0.25">
      <c r="B565" s="52" t="str">
        <f>IF(COUNTIF(Text!$C$4:$C$110,C565)&gt;0,VLOOKUP(C565,Text!$C$4:$H$110,6,FALSE),"")</f>
        <v/>
      </c>
      <c r="C565" s="53" t="s">
        <v>1637</v>
      </c>
      <c r="D565" s="52"/>
      <c r="E565" s="52" t="s">
        <v>1638</v>
      </c>
      <c r="F565" s="52" t="s">
        <v>3207</v>
      </c>
    </row>
    <row r="566" spans="2:6" x14ac:dyDescent="0.25">
      <c r="B566" s="52" t="str">
        <f>IF(COUNTIF(Text!$C$4:$C$110,C566)&gt;0,VLOOKUP(C566,Text!$C$4:$H$110,6,FALSE),"")</f>
        <v/>
      </c>
      <c r="C566" s="53" t="s">
        <v>1639</v>
      </c>
      <c r="D566" s="52"/>
      <c r="E566" s="52" t="s">
        <v>1640</v>
      </c>
      <c r="F566" s="52" t="s">
        <v>3207</v>
      </c>
    </row>
    <row r="567" spans="2:6" x14ac:dyDescent="0.25">
      <c r="B567" s="52" t="str">
        <f>IF(COUNTIF(Text!$C$4:$C$110,C567)&gt;0,VLOOKUP(C567,Text!$C$4:$H$110,6,FALSE),"")</f>
        <v/>
      </c>
      <c r="C567" s="53" t="s">
        <v>1641</v>
      </c>
      <c r="D567" s="52"/>
      <c r="E567" s="52" t="s">
        <v>1642</v>
      </c>
      <c r="F567" s="52" t="s">
        <v>3207</v>
      </c>
    </row>
    <row r="568" spans="2:6" x14ac:dyDescent="0.25">
      <c r="B568" s="52" t="str">
        <f>IF(COUNTIF(Text!$C$4:$C$110,C568)&gt;0,VLOOKUP(C568,Text!$C$4:$H$110,6,FALSE),"")</f>
        <v/>
      </c>
      <c r="C568" s="53" t="s">
        <v>579</v>
      </c>
      <c r="D568" s="52"/>
      <c r="E568" s="52" t="s">
        <v>1643</v>
      </c>
      <c r="F568" s="52" t="s">
        <v>3207</v>
      </c>
    </row>
    <row r="569" spans="2:6" x14ac:dyDescent="0.25">
      <c r="B569" s="52" t="str">
        <f>IF(COUNTIF(Text!$C$4:$C$110,C569)&gt;0,VLOOKUP(C569,Text!$C$4:$H$110,6,FALSE),"")</f>
        <v/>
      </c>
      <c r="C569" s="53" t="s">
        <v>1644</v>
      </c>
      <c r="D569" s="52"/>
      <c r="E569" s="52" t="s">
        <v>1645</v>
      </c>
      <c r="F569" s="52" t="s">
        <v>3207</v>
      </c>
    </row>
    <row r="570" spans="2:6" x14ac:dyDescent="0.25">
      <c r="B570" s="52" t="str">
        <f>IF(COUNTIF(Text!$C$4:$C$110,C570)&gt;0,VLOOKUP(C570,Text!$C$4:$H$110,6,FALSE),"")</f>
        <v/>
      </c>
      <c r="C570" s="53" t="s">
        <v>1646</v>
      </c>
      <c r="D570" s="52"/>
      <c r="E570" s="52" t="s">
        <v>1647</v>
      </c>
      <c r="F570" s="52" t="s">
        <v>3207</v>
      </c>
    </row>
    <row r="571" spans="2:6" x14ac:dyDescent="0.25">
      <c r="B571" s="52" t="str">
        <f>IF(COUNTIF(Text!$C$4:$C$110,C571)&gt;0,VLOOKUP(C571,Text!$C$4:$H$110,6,FALSE),"")</f>
        <v/>
      </c>
      <c r="C571" s="53" t="s">
        <v>1648</v>
      </c>
      <c r="D571" s="52"/>
      <c r="E571" s="52" t="s">
        <v>1649</v>
      </c>
      <c r="F571" s="52" t="s">
        <v>3207</v>
      </c>
    </row>
    <row r="572" spans="2:6" x14ac:dyDescent="0.25">
      <c r="B572" s="52" t="str">
        <f>IF(COUNTIF(Text!$C$4:$C$110,C572)&gt;0,VLOOKUP(C572,Text!$C$4:$H$110,6,FALSE),"")</f>
        <v/>
      </c>
      <c r="C572" s="53" t="s">
        <v>530</v>
      </c>
      <c r="D572" s="52"/>
      <c r="E572" s="52" t="s">
        <v>1650</v>
      </c>
      <c r="F572" s="52" t="s">
        <v>3207</v>
      </c>
    </row>
    <row r="573" spans="2:6" x14ac:dyDescent="0.25">
      <c r="B573" s="52" t="str">
        <f>IF(COUNTIF(Text!$C$4:$C$110,C573)&gt;0,VLOOKUP(C573,Text!$C$4:$H$110,6,FALSE),"")</f>
        <v/>
      </c>
      <c r="C573" s="53" t="s">
        <v>1651</v>
      </c>
      <c r="D573" s="52"/>
      <c r="E573" s="52" t="s">
        <v>1652</v>
      </c>
      <c r="F573" s="52" t="s">
        <v>3207</v>
      </c>
    </row>
    <row r="574" spans="2:6" x14ac:dyDescent="0.25">
      <c r="B574" s="52" t="str">
        <f>IF(COUNTIF(Text!$C$4:$C$110,C574)&gt;0,VLOOKUP(C574,Text!$C$4:$H$110,6,FALSE),"")</f>
        <v/>
      </c>
      <c r="C574" s="53" t="s">
        <v>1653</v>
      </c>
      <c r="D574" s="52"/>
      <c r="E574" s="52" t="s">
        <v>1654</v>
      </c>
      <c r="F574" s="52" t="s">
        <v>3207</v>
      </c>
    </row>
    <row r="575" spans="2:6" x14ac:dyDescent="0.25">
      <c r="B575" s="52" t="str">
        <f>IF(COUNTIF(Text!$C$4:$C$110,C575)&gt;0,VLOOKUP(C575,Text!$C$4:$H$110,6,FALSE),"")</f>
        <v/>
      </c>
      <c r="C575" s="53" t="s">
        <v>1655</v>
      </c>
      <c r="D575" s="52"/>
      <c r="E575" s="52" t="s">
        <v>1656</v>
      </c>
      <c r="F575" s="52" t="s">
        <v>3207</v>
      </c>
    </row>
    <row r="576" spans="2:6" x14ac:dyDescent="0.25">
      <c r="B576" s="52" t="str">
        <f>IF(COUNTIF(Text!$C$4:$C$110,C576)&gt;0,VLOOKUP(C576,Text!$C$4:$H$110,6,FALSE),"")</f>
        <v/>
      </c>
      <c r="C576" s="53" t="s">
        <v>1657</v>
      </c>
      <c r="D576" s="52"/>
      <c r="E576" s="52" t="s">
        <v>1658</v>
      </c>
      <c r="F576" s="52" t="s">
        <v>3207</v>
      </c>
    </row>
    <row r="577" spans="2:6" x14ac:dyDescent="0.25">
      <c r="B577" s="52" t="str">
        <f>IF(COUNTIF(Text!$C$4:$C$110,C577)&gt;0,VLOOKUP(C577,Text!$C$4:$H$110,6,FALSE),"")</f>
        <v/>
      </c>
      <c r="C577" s="53" t="s">
        <v>564</v>
      </c>
      <c r="D577" s="52"/>
      <c r="E577" s="52" t="s">
        <v>1659</v>
      </c>
      <c r="F577" s="52" t="s">
        <v>3207</v>
      </c>
    </row>
    <row r="578" spans="2:6" x14ac:dyDescent="0.25">
      <c r="B578" s="52" t="str">
        <f>IF(COUNTIF(Text!$C$4:$C$110,C578)&gt;0,VLOOKUP(C578,Text!$C$4:$H$110,6,FALSE),"")</f>
        <v/>
      </c>
      <c r="C578" s="53" t="s">
        <v>1660</v>
      </c>
      <c r="D578" s="52"/>
      <c r="E578" s="52" t="s">
        <v>1661</v>
      </c>
      <c r="F578" s="52" t="s">
        <v>3207</v>
      </c>
    </row>
    <row r="579" spans="2:6" x14ac:dyDescent="0.25">
      <c r="B579" s="52" t="str">
        <f>IF(COUNTIF(Text!$C$4:$C$110,C579)&gt;0,VLOOKUP(C579,Text!$C$4:$H$110,6,FALSE),"")</f>
        <v/>
      </c>
      <c r="C579" s="53" t="s">
        <v>557</v>
      </c>
      <c r="D579" s="52"/>
      <c r="E579" s="52" t="s">
        <v>1662</v>
      </c>
      <c r="F579" s="52" t="s">
        <v>3207</v>
      </c>
    </row>
    <row r="580" spans="2:6" x14ac:dyDescent="0.25">
      <c r="B580" s="52" t="str">
        <f>IF(COUNTIF(Text!$C$4:$C$110,C580)&gt;0,VLOOKUP(C580,Text!$C$4:$H$110,6,FALSE),"")</f>
        <v/>
      </c>
      <c r="C580" s="53" t="s">
        <v>1663</v>
      </c>
      <c r="D580" s="52"/>
      <c r="E580" s="52" t="s">
        <v>1664</v>
      </c>
      <c r="F580" s="52" t="s">
        <v>3207</v>
      </c>
    </row>
    <row r="581" spans="2:6" x14ac:dyDescent="0.25">
      <c r="B581" s="52" t="str">
        <f>IF(COUNTIF(Text!$C$4:$C$110,C581)&gt;0,VLOOKUP(C581,Text!$C$4:$H$110,6,FALSE),"")</f>
        <v/>
      </c>
      <c r="C581" s="53" t="s">
        <v>538</v>
      </c>
      <c r="D581" s="52"/>
      <c r="E581" s="52" t="s">
        <v>1665</v>
      </c>
      <c r="F581" s="52" t="s">
        <v>3207</v>
      </c>
    </row>
    <row r="582" spans="2:6" x14ac:dyDescent="0.25">
      <c r="B582" s="52" t="str">
        <f>IF(COUNTIF(Text!$C$4:$C$110,C582)&gt;0,VLOOKUP(C582,Text!$C$4:$H$110,6,FALSE),"")</f>
        <v/>
      </c>
      <c r="C582" s="53" t="s">
        <v>1666</v>
      </c>
      <c r="D582" s="52"/>
      <c r="E582" s="52" t="s">
        <v>1667</v>
      </c>
      <c r="F582" s="52" t="s">
        <v>3207</v>
      </c>
    </row>
    <row r="583" spans="2:6" x14ac:dyDescent="0.25">
      <c r="B583" s="52" t="str">
        <f>IF(COUNTIF(Text!$C$4:$C$110,C583)&gt;0,VLOOKUP(C583,Text!$C$4:$H$110,6,FALSE),"")</f>
        <v/>
      </c>
      <c r="C583" s="53" t="s">
        <v>1668</v>
      </c>
      <c r="D583" s="52"/>
      <c r="E583" s="52" t="s">
        <v>1669</v>
      </c>
      <c r="F583" s="52" t="s">
        <v>3207</v>
      </c>
    </row>
    <row r="584" spans="2:6" x14ac:dyDescent="0.25">
      <c r="B584" s="52" t="str">
        <f>IF(COUNTIF(Text!$C$4:$C$110,C584)&gt;0,VLOOKUP(C584,Text!$C$4:$H$110,6,FALSE),"")</f>
        <v/>
      </c>
      <c r="C584" s="53" t="s">
        <v>551</v>
      </c>
      <c r="D584" s="52"/>
      <c r="E584" s="52" t="s">
        <v>1670</v>
      </c>
      <c r="F584" s="52" t="s">
        <v>3207</v>
      </c>
    </row>
    <row r="585" spans="2:6" x14ac:dyDescent="0.25">
      <c r="B585" s="52" t="str">
        <f>IF(COUNTIF(Text!$C$4:$C$110,C585)&gt;0,VLOOKUP(C585,Text!$C$4:$H$110,6,FALSE),"")</f>
        <v/>
      </c>
      <c r="C585" s="53" t="s">
        <v>424</v>
      </c>
      <c r="D585" s="52"/>
      <c r="E585" s="52" t="s">
        <v>1671</v>
      </c>
      <c r="F585" s="52" t="s">
        <v>3207</v>
      </c>
    </row>
    <row r="586" spans="2:6" x14ac:dyDescent="0.25">
      <c r="B586" s="52" t="str">
        <f>IF(COUNTIF(Text!$C$4:$C$110,C586)&gt;0,VLOOKUP(C586,Text!$C$4:$H$110,6,FALSE),"")</f>
        <v/>
      </c>
      <c r="C586" s="53" t="s">
        <v>1672</v>
      </c>
      <c r="D586" s="52"/>
      <c r="E586" s="52" t="s">
        <v>1673</v>
      </c>
      <c r="F586" s="52" t="s">
        <v>3207</v>
      </c>
    </row>
    <row r="587" spans="2:6" x14ac:dyDescent="0.25">
      <c r="B587" s="52" t="str">
        <f>IF(COUNTIF(Text!$C$4:$C$110,C587)&gt;0,VLOOKUP(C587,Text!$C$4:$H$110,6,FALSE),"")</f>
        <v/>
      </c>
      <c r="C587" s="53" t="s">
        <v>550</v>
      </c>
      <c r="D587" s="52"/>
      <c r="E587" s="52" t="s">
        <v>1674</v>
      </c>
      <c r="F587" s="52" t="s">
        <v>3207</v>
      </c>
    </row>
    <row r="588" spans="2:6" x14ac:dyDescent="0.25">
      <c r="B588" s="52" t="str">
        <f>IF(COUNTIF(Text!$C$4:$C$110,C588)&gt;0,VLOOKUP(C588,Text!$C$4:$H$110,6,FALSE),"")</f>
        <v/>
      </c>
      <c r="C588" s="53" t="s">
        <v>1675</v>
      </c>
      <c r="D588" s="52"/>
      <c r="E588" s="52" t="s">
        <v>1676</v>
      </c>
      <c r="F588" s="52" t="s">
        <v>3207</v>
      </c>
    </row>
    <row r="589" spans="2:6" x14ac:dyDescent="0.25">
      <c r="B589" s="52" t="str">
        <f>IF(COUNTIF(Text!$C$4:$C$110,C589)&gt;0,VLOOKUP(C589,Text!$C$4:$H$110,6,FALSE),"")</f>
        <v/>
      </c>
      <c r="C589" s="53" t="s">
        <v>1677</v>
      </c>
      <c r="D589" s="52"/>
      <c r="E589" s="52" t="s">
        <v>1678</v>
      </c>
      <c r="F589" s="52" t="s">
        <v>3207</v>
      </c>
    </row>
    <row r="590" spans="2:6" x14ac:dyDescent="0.25">
      <c r="B590" s="52" t="str">
        <f>IF(COUNTIF(Text!$C$4:$C$110,C590)&gt;0,VLOOKUP(C590,Text!$C$4:$H$110,6,FALSE),"")</f>
        <v/>
      </c>
      <c r="C590" s="53" t="s">
        <v>1679</v>
      </c>
      <c r="D590" s="52"/>
      <c r="E590" s="52" t="s">
        <v>1680</v>
      </c>
      <c r="F590" s="52" t="s">
        <v>3207</v>
      </c>
    </row>
    <row r="591" spans="2:6" ht="25" x14ac:dyDescent="0.25">
      <c r="B591" s="52" t="str">
        <f>IF(COUNTIF(Text!$C$4:$C$110,C591)&gt;0,VLOOKUP(C591,Text!$C$4:$H$110,6,FALSE),"")</f>
        <v/>
      </c>
      <c r="C591" s="53" t="s">
        <v>1681</v>
      </c>
      <c r="D591" s="52"/>
      <c r="E591" s="52" t="s">
        <v>1682</v>
      </c>
      <c r="F591" s="52" t="s">
        <v>3207</v>
      </c>
    </row>
    <row r="592" spans="2:6" x14ac:dyDescent="0.25">
      <c r="B592" s="52" t="str">
        <f>IF(COUNTIF(Text!$C$4:$C$110,C592)&gt;0,VLOOKUP(C592,Text!$C$4:$H$110,6,FALSE),"")</f>
        <v/>
      </c>
      <c r="C592" s="53" t="s">
        <v>1683</v>
      </c>
      <c r="D592" s="52"/>
      <c r="E592" s="52" t="s">
        <v>1684</v>
      </c>
      <c r="F592" s="52" t="s">
        <v>3207</v>
      </c>
    </row>
    <row r="593" spans="2:6" x14ac:dyDescent="0.25">
      <c r="B593" s="52" t="str">
        <f>IF(COUNTIF(Text!$C$4:$C$110,C593)&gt;0,VLOOKUP(C593,Text!$C$4:$H$110,6,FALSE),"")</f>
        <v/>
      </c>
      <c r="C593" s="53" t="s">
        <v>1685</v>
      </c>
      <c r="D593" s="52"/>
      <c r="E593" s="52" t="s">
        <v>1686</v>
      </c>
      <c r="F593" s="52" t="s">
        <v>3207</v>
      </c>
    </row>
    <row r="594" spans="2:6" x14ac:dyDescent="0.25">
      <c r="B594" s="52" t="str">
        <f>IF(COUNTIF(Text!$C$4:$C$110,C594)&gt;0,VLOOKUP(C594,Text!$C$4:$H$110,6,FALSE),"")</f>
        <v/>
      </c>
      <c r="C594" s="53" t="s">
        <v>559</v>
      </c>
      <c r="D594" s="52"/>
      <c r="E594" s="52" t="s">
        <v>1687</v>
      </c>
      <c r="F594" s="52" t="s">
        <v>3207</v>
      </c>
    </row>
    <row r="595" spans="2:6" x14ac:dyDescent="0.25">
      <c r="B595" s="52" t="str">
        <f>IF(COUNTIF(Text!$C$4:$C$110,C595)&gt;0,VLOOKUP(C595,Text!$C$4:$H$110,6,FALSE),"")</f>
        <v/>
      </c>
      <c r="C595" s="53" t="s">
        <v>562</v>
      </c>
      <c r="D595" s="52"/>
      <c r="E595" s="52" t="s">
        <v>1688</v>
      </c>
      <c r="F595" s="52" t="s">
        <v>3207</v>
      </c>
    </row>
    <row r="596" spans="2:6" x14ac:dyDescent="0.25">
      <c r="B596" s="52" t="str">
        <f>IF(COUNTIF(Text!$C$4:$C$110,C596)&gt;0,VLOOKUP(C596,Text!$C$4:$H$110,6,FALSE),"")</f>
        <v/>
      </c>
      <c r="C596" s="53" t="s">
        <v>563</v>
      </c>
      <c r="D596" s="52"/>
      <c r="E596" s="52" t="s">
        <v>1689</v>
      </c>
      <c r="F596" s="52" t="s">
        <v>3207</v>
      </c>
    </row>
    <row r="597" spans="2:6" x14ac:dyDescent="0.25">
      <c r="B597" s="52" t="str">
        <f>IF(COUNTIF(Text!$C$4:$C$110,C597)&gt;0,VLOOKUP(C597,Text!$C$4:$H$110,6,FALSE),"")</f>
        <v/>
      </c>
      <c r="C597" s="53" t="s">
        <v>518</v>
      </c>
      <c r="D597" s="52"/>
      <c r="E597" s="52" t="s">
        <v>1690</v>
      </c>
      <c r="F597" s="52" t="s">
        <v>3207</v>
      </c>
    </row>
    <row r="598" spans="2:6" x14ac:dyDescent="0.25">
      <c r="B598" s="52" t="str">
        <f>IF(COUNTIF(Text!$C$4:$C$110,C598)&gt;0,VLOOKUP(C598,Text!$C$4:$H$110,6,FALSE),"")</f>
        <v/>
      </c>
      <c r="C598" s="53" t="s">
        <v>362</v>
      </c>
      <c r="D598" s="52"/>
      <c r="E598" s="52" t="s">
        <v>1691</v>
      </c>
      <c r="F598" s="52" t="s">
        <v>3207</v>
      </c>
    </row>
    <row r="599" spans="2:6" x14ac:dyDescent="0.25">
      <c r="B599" s="52" t="str">
        <f>IF(COUNTIF(Text!$C$4:$C$110,C599)&gt;0,VLOOKUP(C599,Text!$C$4:$H$110,6,FALSE),"")</f>
        <v/>
      </c>
      <c r="C599" s="53" t="s">
        <v>527</v>
      </c>
      <c r="D599" s="52"/>
      <c r="E599" s="52" t="s">
        <v>1692</v>
      </c>
      <c r="F599" s="52" t="s">
        <v>3207</v>
      </c>
    </row>
    <row r="600" spans="2:6" x14ac:dyDescent="0.25">
      <c r="B600" s="52" t="str">
        <f>IF(COUNTIF(Text!$C$4:$C$110,C600)&gt;0,VLOOKUP(C600,Text!$C$4:$H$110,6,FALSE),"")</f>
        <v/>
      </c>
      <c r="C600" s="53" t="s">
        <v>1693</v>
      </c>
      <c r="D600" s="52"/>
      <c r="E600" s="52" t="s">
        <v>1694</v>
      </c>
      <c r="F600" s="52" t="s">
        <v>3207</v>
      </c>
    </row>
    <row r="601" spans="2:6" x14ac:dyDescent="0.25">
      <c r="B601" s="52" t="str">
        <f>IF(COUNTIF(Text!$C$4:$C$110,C601)&gt;0,VLOOKUP(C601,Text!$C$4:$H$110,6,FALSE),"")</f>
        <v/>
      </c>
      <c r="C601" s="53" t="s">
        <v>1695</v>
      </c>
      <c r="D601" s="52"/>
      <c r="E601" s="52" t="s">
        <v>1696</v>
      </c>
      <c r="F601" s="52" t="s">
        <v>3207</v>
      </c>
    </row>
    <row r="602" spans="2:6" x14ac:dyDescent="0.25">
      <c r="B602" s="52" t="str">
        <f>IF(COUNTIF(Text!$C$4:$C$110,C602)&gt;0,VLOOKUP(C602,Text!$C$4:$H$110,6,FALSE),"")</f>
        <v/>
      </c>
      <c r="C602" s="53" t="s">
        <v>1697</v>
      </c>
      <c r="D602" s="52"/>
      <c r="E602" s="52" t="s">
        <v>1698</v>
      </c>
      <c r="F602" s="52" t="s">
        <v>3207</v>
      </c>
    </row>
    <row r="603" spans="2:6" x14ac:dyDescent="0.25">
      <c r="B603" s="52" t="str">
        <f>IF(COUNTIF(Text!$C$4:$C$110,C603)&gt;0,VLOOKUP(C603,Text!$C$4:$H$110,6,FALSE),"")</f>
        <v/>
      </c>
      <c r="C603" s="53" t="s">
        <v>1699</v>
      </c>
      <c r="D603" s="52"/>
      <c r="E603" s="52" t="s">
        <v>1700</v>
      </c>
      <c r="F603" s="52" t="s">
        <v>3207</v>
      </c>
    </row>
    <row r="604" spans="2:6" x14ac:dyDescent="0.25">
      <c r="B604" s="52" t="str">
        <f>IF(COUNTIF(Text!$C$4:$C$110,C604)&gt;0,VLOOKUP(C604,Text!$C$4:$H$110,6,FALSE),"")</f>
        <v/>
      </c>
      <c r="C604" s="53" t="s">
        <v>556</v>
      </c>
      <c r="D604" s="52"/>
      <c r="E604" s="52" t="s">
        <v>1701</v>
      </c>
      <c r="F604" s="52" t="s">
        <v>3207</v>
      </c>
    </row>
    <row r="605" spans="2:6" x14ac:dyDescent="0.25">
      <c r="B605" s="52" t="str">
        <f>IF(COUNTIF(Text!$C$4:$C$110,C605)&gt;0,VLOOKUP(C605,Text!$C$4:$H$110,6,FALSE),"")</f>
        <v/>
      </c>
      <c r="C605" s="53" t="s">
        <v>1702</v>
      </c>
      <c r="D605" s="52"/>
      <c r="E605" s="52" t="s">
        <v>1703</v>
      </c>
      <c r="F605" s="52" t="s">
        <v>3207</v>
      </c>
    </row>
    <row r="606" spans="2:6" x14ac:dyDescent="0.25">
      <c r="B606" s="52" t="str">
        <f>IF(COUNTIF(Text!$C$4:$C$110,C606)&gt;0,VLOOKUP(C606,Text!$C$4:$H$110,6,FALSE),"")</f>
        <v/>
      </c>
      <c r="C606" s="53" t="s">
        <v>1704</v>
      </c>
      <c r="D606" s="52"/>
      <c r="E606" s="52" t="s">
        <v>1705</v>
      </c>
      <c r="F606" s="52" t="s">
        <v>3207</v>
      </c>
    </row>
    <row r="607" spans="2:6" x14ac:dyDescent="0.25">
      <c r="B607" s="52" t="str">
        <f>IF(COUNTIF(Text!$C$4:$C$110,C607)&gt;0,VLOOKUP(C607,Text!$C$4:$H$110,6,FALSE),"")</f>
        <v/>
      </c>
      <c r="C607" s="53" t="s">
        <v>1706</v>
      </c>
      <c r="D607" s="52"/>
      <c r="E607" s="52" t="s">
        <v>1707</v>
      </c>
      <c r="F607" s="52" t="s">
        <v>3207</v>
      </c>
    </row>
    <row r="608" spans="2:6" x14ac:dyDescent="0.25">
      <c r="B608" s="52" t="str">
        <f>IF(COUNTIF(Text!$C$4:$C$110,C608)&gt;0,VLOOKUP(C608,Text!$C$4:$H$110,6,FALSE),"")</f>
        <v/>
      </c>
      <c r="C608" s="53" t="s">
        <v>1708</v>
      </c>
      <c r="D608" s="52"/>
      <c r="E608" s="52" t="s">
        <v>1709</v>
      </c>
      <c r="F608" s="52" t="s">
        <v>3207</v>
      </c>
    </row>
    <row r="609" spans="2:6" x14ac:dyDescent="0.25">
      <c r="B609" s="52" t="str">
        <f>IF(COUNTIF(Text!$C$4:$C$110,C609)&gt;0,VLOOKUP(C609,Text!$C$4:$H$110,6,FALSE),"")</f>
        <v/>
      </c>
      <c r="C609" s="53" t="s">
        <v>1710</v>
      </c>
      <c r="D609" s="52"/>
      <c r="E609" s="52" t="s">
        <v>1711</v>
      </c>
      <c r="F609" s="52" t="s">
        <v>3207</v>
      </c>
    </row>
    <row r="610" spans="2:6" x14ac:dyDescent="0.25">
      <c r="B610" s="52" t="str">
        <f>IF(COUNTIF(Text!$C$4:$C$110,C610)&gt;0,VLOOKUP(C610,Text!$C$4:$H$110,6,FALSE),"")</f>
        <v/>
      </c>
      <c r="C610" s="53" t="s">
        <v>537</v>
      </c>
      <c r="D610" s="52"/>
      <c r="E610" s="52" t="s">
        <v>1712</v>
      </c>
      <c r="F610" s="52" t="s">
        <v>3207</v>
      </c>
    </row>
    <row r="611" spans="2:6" x14ac:dyDescent="0.25">
      <c r="B611" s="52" t="str">
        <f>IF(COUNTIF(Text!$C$4:$C$110,C611)&gt;0,VLOOKUP(C611,Text!$C$4:$H$110,6,FALSE),"")</f>
        <v/>
      </c>
      <c r="C611" s="53" t="s">
        <v>1713</v>
      </c>
      <c r="D611" s="52"/>
      <c r="E611" s="52" t="s">
        <v>1714</v>
      </c>
      <c r="F611" s="52" t="s">
        <v>3207</v>
      </c>
    </row>
    <row r="612" spans="2:6" x14ac:dyDescent="0.25">
      <c r="B612" s="52" t="str">
        <f>IF(COUNTIF(Text!$C$4:$C$110,C612)&gt;0,VLOOKUP(C612,Text!$C$4:$H$110,6,FALSE),"")</f>
        <v/>
      </c>
      <c r="C612" s="53" t="s">
        <v>1715</v>
      </c>
      <c r="D612" s="52"/>
      <c r="E612" s="52" t="s">
        <v>1716</v>
      </c>
      <c r="F612" s="52" t="s">
        <v>3207</v>
      </c>
    </row>
    <row r="613" spans="2:6" x14ac:dyDescent="0.25">
      <c r="B613" s="52" t="str">
        <f>IF(COUNTIF(Text!$C$4:$C$110,C613)&gt;0,VLOOKUP(C613,Text!$C$4:$H$110,6,FALSE),"")</f>
        <v/>
      </c>
      <c r="C613" s="53" t="s">
        <v>1717</v>
      </c>
      <c r="D613" s="52"/>
      <c r="E613" s="52" t="s">
        <v>1718</v>
      </c>
      <c r="F613" s="52" t="s">
        <v>3207</v>
      </c>
    </row>
    <row r="614" spans="2:6" x14ac:dyDescent="0.25">
      <c r="B614" s="52" t="str">
        <f>IF(COUNTIF(Text!$C$4:$C$110,C614)&gt;0,VLOOKUP(C614,Text!$C$4:$H$110,6,FALSE),"")</f>
        <v/>
      </c>
      <c r="C614" s="53" t="s">
        <v>523</v>
      </c>
      <c r="D614" s="52"/>
      <c r="E614" s="52" t="s">
        <v>1719</v>
      </c>
      <c r="F614" s="52" t="s">
        <v>3207</v>
      </c>
    </row>
    <row r="615" spans="2:6" x14ac:dyDescent="0.25">
      <c r="B615" s="52" t="str">
        <f>IF(COUNTIF(Text!$C$4:$C$110,C615)&gt;0,VLOOKUP(C615,Text!$C$4:$H$110,6,FALSE),"")</f>
        <v/>
      </c>
      <c r="C615" s="53" t="s">
        <v>1720</v>
      </c>
      <c r="D615" s="52"/>
      <c r="E615" s="52" t="s">
        <v>1721</v>
      </c>
      <c r="F615" s="52" t="s">
        <v>3207</v>
      </c>
    </row>
    <row r="616" spans="2:6" x14ac:dyDescent="0.25">
      <c r="B616" s="52" t="str">
        <f>IF(COUNTIF(Text!$C$4:$C$110,C616)&gt;0,VLOOKUP(C616,Text!$C$4:$H$110,6,FALSE),"")</f>
        <v/>
      </c>
      <c r="C616" s="53" t="s">
        <v>1722</v>
      </c>
      <c r="D616" s="52"/>
      <c r="E616" s="52" t="s">
        <v>1723</v>
      </c>
      <c r="F616" s="52" t="s">
        <v>3207</v>
      </c>
    </row>
    <row r="617" spans="2:6" x14ac:dyDescent="0.25">
      <c r="B617" s="52" t="str">
        <f>IF(COUNTIF(Text!$C$4:$C$110,C617)&gt;0,VLOOKUP(C617,Text!$C$4:$H$110,6,FALSE),"")</f>
        <v/>
      </c>
      <c r="C617" s="53" t="s">
        <v>1724</v>
      </c>
      <c r="D617" s="52"/>
      <c r="E617" s="52" t="s">
        <v>1725</v>
      </c>
      <c r="F617" s="52" t="s">
        <v>3207</v>
      </c>
    </row>
    <row r="618" spans="2:6" x14ac:dyDescent="0.25">
      <c r="B618" s="52" t="str">
        <f>IF(COUNTIF(Text!$C$4:$C$110,C618)&gt;0,VLOOKUP(C618,Text!$C$4:$H$110,6,FALSE),"")</f>
        <v/>
      </c>
      <c r="C618" s="53" t="s">
        <v>1726</v>
      </c>
      <c r="D618" s="52"/>
      <c r="E618" s="52" t="s">
        <v>1104</v>
      </c>
      <c r="F618" s="52" t="s">
        <v>3207</v>
      </c>
    </row>
    <row r="619" spans="2:6" x14ac:dyDescent="0.25">
      <c r="B619" s="52" t="str">
        <f>IF(COUNTIF(Text!$C$4:$C$110,C619)&gt;0,VLOOKUP(C619,Text!$C$4:$H$110,6,FALSE),"")</f>
        <v/>
      </c>
      <c r="C619" s="53" t="s">
        <v>1727</v>
      </c>
      <c r="D619" s="52"/>
      <c r="E619" s="52" t="s">
        <v>1728</v>
      </c>
      <c r="F619" s="52" t="s">
        <v>3207</v>
      </c>
    </row>
    <row r="620" spans="2:6" x14ac:dyDescent="0.25">
      <c r="B620" s="52" t="str">
        <f>IF(COUNTIF(Text!$C$4:$C$110,C620)&gt;0,VLOOKUP(C620,Text!$C$4:$H$110,6,FALSE),"")</f>
        <v/>
      </c>
      <c r="C620" s="53" t="s">
        <v>1729</v>
      </c>
      <c r="D620" s="52"/>
      <c r="E620" s="52" t="s">
        <v>1730</v>
      </c>
      <c r="F620" s="52" t="s">
        <v>3207</v>
      </c>
    </row>
    <row r="621" spans="2:6" x14ac:dyDescent="0.25">
      <c r="B621" s="52" t="str">
        <f>IF(COUNTIF(Text!$C$4:$C$110,C621)&gt;0,VLOOKUP(C621,Text!$C$4:$H$110,6,FALSE),"")</f>
        <v/>
      </c>
      <c r="C621" s="53" t="s">
        <v>1731</v>
      </c>
      <c r="D621" s="52"/>
      <c r="E621" s="66" t="s">
        <v>3417</v>
      </c>
      <c r="F621" s="52" t="s">
        <v>3207</v>
      </c>
    </row>
    <row r="622" spans="2:6" x14ac:dyDescent="0.25">
      <c r="B622" s="52" t="str">
        <f>IF(COUNTIF(Text!$C$4:$C$110,C622)&gt;0,VLOOKUP(C622,Text!$C$4:$H$110,6,FALSE),"")</f>
        <v/>
      </c>
      <c r="C622" s="53" t="s">
        <v>1732</v>
      </c>
      <c r="D622" s="52"/>
      <c r="E622" s="52" t="s">
        <v>1733</v>
      </c>
      <c r="F622" s="52" t="s">
        <v>3207</v>
      </c>
    </row>
    <row r="623" spans="2:6" x14ac:dyDescent="0.25">
      <c r="B623" s="52" t="str">
        <f>IF(COUNTIF(Text!$C$4:$C$110,C623)&gt;0,VLOOKUP(C623,Text!$C$4:$H$110,6,FALSE),"")</f>
        <v/>
      </c>
      <c r="C623" s="53" t="s">
        <v>1734</v>
      </c>
      <c r="D623" s="52"/>
      <c r="E623" s="52" t="s">
        <v>1735</v>
      </c>
      <c r="F623" s="52" t="s">
        <v>3207</v>
      </c>
    </row>
    <row r="624" spans="2:6" x14ac:dyDescent="0.25">
      <c r="B624" s="52" t="str">
        <f>IF(COUNTIF(Text!$C$4:$C$110,C624)&gt;0,VLOOKUP(C624,Text!$C$4:$H$110,6,FALSE),"")</f>
        <v/>
      </c>
      <c r="C624" s="53" t="s">
        <v>1736</v>
      </c>
      <c r="D624" s="52"/>
      <c r="E624" s="52" t="s">
        <v>1737</v>
      </c>
      <c r="F624" s="52" t="s">
        <v>3207</v>
      </c>
    </row>
    <row r="625" spans="1:6" x14ac:dyDescent="0.25">
      <c r="B625" s="52" t="str">
        <f>IF(COUNTIF(Text!$C$4:$C$110,C625)&gt;0,VLOOKUP(C625,Text!$C$4:$H$110,6,FALSE),"")</f>
        <v/>
      </c>
      <c r="C625" s="53" t="s">
        <v>1738</v>
      </c>
      <c r="D625" s="52"/>
      <c r="E625" s="52" t="s">
        <v>1739</v>
      </c>
      <c r="F625" s="52" t="s">
        <v>3207</v>
      </c>
    </row>
    <row r="626" spans="1:6" x14ac:dyDescent="0.25">
      <c r="B626" s="52" t="str">
        <f>IF(COUNTIF(Text!$C$4:$C$110,C626)&gt;0,VLOOKUP(C626,Text!$C$4:$H$110,6,FALSE),"")</f>
        <v/>
      </c>
      <c r="C626" s="53" t="s">
        <v>1740</v>
      </c>
      <c r="D626" s="52"/>
      <c r="E626" s="52" t="s">
        <v>1741</v>
      </c>
      <c r="F626" s="52" t="s">
        <v>3207</v>
      </c>
    </row>
    <row r="627" spans="1:6" x14ac:dyDescent="0.25">
      <c r="B627" s="52" t="str">
        <f>IF(COUNTIF(Text!$C$4:$C$110,C627)&gt;0,VLOOKUP(C627,Text!$C$4:$H$110,6,FALSE),"")</f>
        <v/>
      </c>
      <c r="C627" s="53" t="s">
        <v>1742</v>
      </c>
      <c r="D627" s="52"/>
      <c r="E627" s="52" t="s">
        <v>1743</v>
      </c>
      <c r="F627" s="52" t="s">
        <v>3207</v>
      </c>
    </row>
    <row r="628" spans="1:6" x14ac:dyDescent="0.25">
      <c r="B628" s="52" t="str">
        <f>IF(COUNTIF(Text!$C$4:$C$110,C628)&gt;0,VLOOKUP(C628,Text!$C$4:$H$110,6,FALSE),"")</f>
        <v/>
      </c>
      <c r="C628" s="53" t="s">
        <v>546</v>
      </c>
      <c r="D628" s="52"/>
      <c r="E628" s="52" t="s">
        <v>1744</v>
      </c>
      <c r="F628" s="52" t="s">
        <v>3207</v>
      </c>
    </row>
    <row r="629" spans="1:6" x14ac:dyDescent="0.25">
      <c r="B629" s="52" t="str">
        <f>IF(COUNTIF(Text!$C$4:$C$110,C629)&gt;0,VLOOKUP(C629,Text!$C$4:$H$110,6,FALSE),"")</f>
        <v/>
      </c>
      <c r="C629" s="53" t="s">
        <v>1745</v>
      </c>
      <c r="D629" s="52"/>
      <c r="E629" s="52" t="s">
        <v>1746</v>
      </c>
      <c r="F629" s="52" t="s">
        <v>3207</v>
      </c>
    </row>
    <row r="630" spans="1:6" x14ac:dyDescent="0.25">
      <c r="B630" s="52" t="str">
        <f>IF(COUNTIF(Text!$C$4:$C$110,C630)&gt;0,VLOOKUP(C630,Text!$C$4:$H$110,6,FALSE),"")</f>
        <v/>
      </c>
      <c r="C630" s="53" t="s">
        <v>1747</v>
      </c>
      <c r="D630" s="52"/>
      <c r="E630" s="52" t="s">
        <v>1748</v>
      </c>
      <c r="F630" s="52" t="s">
        <v>3207</v>
      </c>
    </row>
    <row r="631" spans="1:6" x14ac:dyDescent="0.25">
      <c r="B631" s="52" t="str">
        <f>IF(COUNTIF(Text!$C$4:$C$110,C631)&gt;0,VLOOKUP(C631,Text!$C$4:$H$110,6,FALSE),"")</f>
        <v/>
      </c>
      <c r="C631" s="53" t="s">
        <v>1749</v>
      </c>
      <c r="D631" s="52"/>
      <c r="E631" s="52" t="s">
        <v>1750</v>
      </c>
      <c r="F631" s="52" t="s">
        <v>3207</v>
      </c>
    </row>
    <row r="632" spans="1:6" x14ac:dyDescent="0.25">
      <c r="B632" s="52" t="str">
        <f>IF(COUNTIF(Text!$C$4:$C$110,C632)&gt;0,VLOOKUP(C632,Text!$C$4:$H$110,6,FALSE),"")</f>
        <v/>
      </c>
      <c r="C632" s="53" t="s">
        <v>542</v>
      </c>
      <c r="D632" s="52"/>
      <c r="E632" s="52" t="s">
        <v>1751</v>
      </c>
      <c r="F632" s="52" t="s">
        <v>3207</v>
      </c>
    </row>
    <row r="633" spans="1:6" x14ac:dyDescent="0.25">
      <c r="B633" s="52" t="str">
        <f>IF(COUNTIF(Text!$C$4:$C$110,C633)&gt;0,VLOOKUP(C633,Text!$C$4:$H$110,6,FALSE),"")</f>
        <v/>
      </c>
      <c r="C633" s="53" t="s">
        <v>1752</v>
      </c>
      <c r="D633" s="52"/>
      <c r="E633" s="52" t="s">
        <v>1753</v>
      </c>
      <c r="F633" s="52" t="s">
        <v>3207</v>
      </c>
    </row>
    <row r="634" spans="1:6" x14ac:dyDescent="0.25">
      <c r="A634" s="570"/>
      <c r="B634" s="52" t="str">
        <f>IF(COUNTIF(Text!$C$4:$C$110,C634)&gt;0,VLOOKUP(C634,Text!$C$4:$H$110,6,FALSE),"")</f>
        <v/>
      </c>
      <c r="C634" s="53" t="s">
        <v>1754</v>
      </c>
      <c r="D634" s="52"/>
      <c r="E634" s="52" t="s">
        <v>1755</v>
      </c>
      <c r="F634" s="52" t="s">
        <v>3207</v>
      </c>
    </row>
    <row r="635" spans="1:6" x14ac:dyDescent="0.25">
      <c r="B635" s="52" t="str">
        <f>IF(COUNTIF(Text!$C$4:$C$110,C635)&gt;0,VLOOKUP(C635,Text!$C$4:$H$110,6,FALSE),"")</f>
        <v/>
      </c>
      <c r="C635" s="53" t="s">
        <v>1756</v>
      </c>
      <c r="D635" s="52"/>
      <c r="E635" s="52" t="s">
        <v>1757</v>
      </c>
      <c r="F635" s="52" t="s">
        <v>3207</v>
      </c>
    </row>
    <row r="636" spans="1:6" x14ac:dyDescent="0.25">
      <c r="B636" s="52" t="str">
        <f>IF(COUNTIF(Text!$C$4:$C$110,C636)&gt;0,VLOOKUP(C636,Text!$C$4:$H$110,6,FALSE),"")</f>
        <v/>
      </c>
      <c r="C636" s="53" t="s">
        <v>1758</v>
      </c>
      <c r="D636" s="52"/>
      <c r="E636" s="52" t="s">
        <v>1759</v>
      </c>
      <c r="F636" s="52" t="s">
        <v>3207</v>
      </c>
    </row>
    <row r="637" spans="1:6" x14ac:dyDescent="0.25">
      <c r="B637" s="52" t="str">
        <f>IF(COUNTIF(Text!$C$4:$C$110,C637)&gt;0,VLOOKUP(C637,Text!$C$4:$H$110,6,FALSE),"")</f>
        <v/>
      </c>
      <c r="C637" s="53" t="s">
        <v>1760</v>
      </c>
      <c r="D637" s="52"/>
      <c r="E637" s="52" t="s">
        <v>1761</v>
      </c>
      <c r="F637" s="52" t="s">
        <v>3207</v>
      </c>
    </row>
    <row r="638" spans="1:6" x14ac:dyDescent="0.25">
      <c r="B638" s="52" t="str">
        <f>IF(COUNTIF(Text!$C$4:$C$110,C638)&gt;0,VLOOKUP(C638,Text!$C$4:$H$110,6,FALSE),"")</f>
        <v/>
      </c>
      <c r="C638" s="53" t="s">
        <v>1762</v>
      </c>
      <c r="D638" s="52"/>
      <c r="E638" s="52" t="s">
        <v>1763</v>
      </c>
      <c r="F638" s="52" t="s">
        <v>3207</v>
      </c>
    </row>
    <row r="639" spans="1:6" x14ac:dyDescent="0.25">
      <c r="B639" s="52" t="str">
        <f>IF(COUNTIF(Text!$C$4:$C$110,C639)&gt;0,VLOOKUP(C639,Text!$C$4:$H$110,6,FALSE),"")</f>
        <v/>
      </c>
      <c r="C639" s="53" t="s">
        <v>1764</v>
      </c>
      <c r="D639" s="52"/>
      <c r="E639" s="52" t="s">
        <v>1765</v>
      </c>
      <c r="F639" s="52" t="s">
        <v>3207</v>
      </c>
    </row>
    <row r="640" spans="1:6" x14ac:dyDescent="0.25">
      <c r="B640" s="52" t="str">
        <f>IF(COUNTIF(Text!$C$4:$C$110,C640)&gt;0,VLOOKUP(C640,Text!$C$4:$H$110,6,FALSE),"")</f>
        <v/>
      </c>
      <c r="C640" s="53" t="s">
        <v>1766</v>
      </c>
      <c r="D640" s="52"/>
      <c r="E640" s="52" t="s">
        <v>1767</v>
      </c>
      <c r="F640" s="52" t="s">
        <v>3207</v>
      </c>
    </row>
    <row r="641" spans="2:6" x14ac:dyDescent="0.25">
      <c r="B641" s="52" t="str">
        <f>IF(COUNTIF(Text!$C$4:$C$110,C641)&gt;0,VLOOKUP(C641,Text!$C$4:$H$110,6,FALSE),"")</f>
        <v/>
      </c>
      <c r="C641" s="53" t="s">
        <v>1768</v>
      </c>
      <c r="D641" s="52"/>
      <c r="E641" s="52" t="s">
        <v>1769</v>
      </c>
      <c r="F641" s="52" t="s">
        <v>3207</v>
      </c>
    </row>
    <row r="642" spans="2:6" x14ac:dyDescent="0.25">
      <c r="B642" s="52" t="str">
        <f>IF(COUNTIF(Text!$C$4:$C$110,C642)&gt;0,VLOOKUP(C642,Text!$C$4:$H$110,6,FALSE),"")</f>
        <v/>
      </c>
      <c r="C642" s="53" t="s">
        <v>1770</v>
      </c>
      <c r="D642" s="52"/>
      <c r="E642" s="52" t="s">
        <v>1771</v>
      </c>
      <c r="F642" s="52" t="s">
        <v>3207</v>
      </c>
    </row>
    <row r="643" spans="2:6" x14ac:dyDescent="0.25">
      <c r="B643" s="52" t="str">
        <f>IF(COUNTIF(Text!$C$4:$C$110,C643)&gt;0,VLOOKUP(C643,Text!$C$4:$H$110,6,FALSE),"")</f>
        <v/>
      </c>
      <c r="C643" s="53" t="s">
        <v>1772</v>
      </c>
      <c r="D643" s="52"/>
      <c r="E643" s="52" t="s">
        <v>1773</v>
      </c>
      <c r="F643" s="52" t="s">
        <v>3207</v>
      </c>
    </row>
    <row r="644" spans="2:6" x14ac:dyDescent="0.25">
      <c r="B644" s="52" t="str">
        <f>IF(COUNTIF(Text!$C$4:$C$110,C644)&gt;0,VLOOKUP(C644,Text!$C$4:$H$110,6,FALSE),"")</f>
        <v/>
      </c>
      <c r="C644" s="53" t="s">
        <v>1772</v>
      </c>
      <c r="D644" s="52"/>
      <c r="E644" s="52" t="s">
        <v>1773</v>
      </c>
      <c r="F644" s="52" t="s">
        <v>3207</v>
      </c>
    </row>
    <row r="645" spans="2:6" x14ac:dyDescent="0.25">
      <c r="B645" s="52" t="str">
        <f>IF(COUNTIF(Text!$C$4:$C$110,C645)&gt;0,VLOOKUP(C645,Text!$C$4:$H$110,6,FALSE),"")</f>
        <v/>
      </c>
      <c r="C645" s="53" t="s">
        <v>1774</v>
      </c>
      <c r="D645" s="52"/>
      <c r="E645" s="52" t="s">
        <v>1775</v>
      </c>
      <c r="F645" s="52" t="s">
        <v>3207</v>
      </c>
    </row>
    <row r="646" spans="2:6" x14ac:dyDescent="0.25">
      <c r="B646" s="52" t="str">
        <f>IF(COUNTIF(Text!$C$4:$C$110,C646)&gt;0,VLOOKUP(C646,Text!$C$4:$H$110,6,FALSE),"")</f>
        <v/>
      </c>
      <c r="C646" s="53" t="s">
        <v>1776</v>
      </c>
      <c r="D646" s="52"/>
      <c r="E646" s="52" t="s">
        <v>1777</v>
      </c>
      <c r="F646" s="52" t="s">
        <v>3207</v>
      </c>
    </row>
    <row r="647" spans="2:6" x14ac:dyDescent="0.25">
      <c r="B647" s="52" t="str">
        <f>IF(COUNTIF(Text!$C$4:$C$110,C647)&gt;0,VLOOKUP(C647,Text!$C$4:$H$110,6,FALSE),"")</f>
        <v/>
      </c>
      <c r="C647" s="53" t="s">
        <v>1776</v>
      </c>
      <c r="D647" s="52"/>
      <c r="E647" s="52" t="s">
        <v>1777</v>
      </c>
      <c r="F647" s="52" t="s">
        <v>3207</v>
      </c>
    </row>
    <row r="648" spans="2:6" x14ac:dyDescent="0.25">
      <c r="B648" s="52" t="str">
        <f>IF(COUNTIF(Text!$C$4:$C$110,C648)&gt;0,VLOOKUP(C648,Text!$C$4:$H$110,6,FALSE),"")</f>
        <v/>
      </c>
      <c r="C648" s="53" t="s">
        <v>1778</v>
      </c>
      <c r="D648" s="52"/>
      <c r="E648" s="52" t="s">
        <v>1779</v>
      </c>
      <c r="F648" s="52" t="s">
        <v>3207</v>
      </c>
    </row>
    <row r="649" spans="2:6" x14ac:dyDescent="0.25">
      <c r="B649" s="52" t="str">
        <f>IF(COUNTIF(Text!$C$4:$C$110,C649)&gt;0,VLOOKUP(C649,Text!$C$4:$H$110,6,FALSE),"")</f>
        <v/>
      </c>
      <c r="C649" s="53" t="s">
        <v>1356</v>
      </c>
      <c r="D649" s="52"/>
      <c r="E649" s="52" t="s">
        <v>929</v>
      </c>
      <c r="F649" s="52" t="s">
        <v>3207</v>
      </c>
    </row>
    <row r="650" spans="2:6" x14ac:dyDescent="0.25">
      <c r="B650" s="52" t="str">
        <f>IF(COUNTIF(Text!$C$4:$C$110,C650)&gt;0,VLOOKUP(C650,Text!$C$4:$H$110,6,FALSE),"")</f>
        <v/>
      </c>
      <c r="C650" s="53" t="s">
        <v>531</v>
      </c>
      <c r="D650" s="52"/>
      <c r="E650" s="52" t="s">
        <v>1780</v>
      </c>
      <c r="F650" s="52" t="s">
        <v>3207</v>
      </c>
    </row>
    <row r="651" spans="2:6" x14ac:dyDescent="0.25">
      <c r="B651" s="52" t="str">
        <f>IF(COUNTIF(Text!$C$4:$C$110,C651)&gt;0,VLOOKUP(C651,Text!$C$4:$H$110,6,FALSE),"")</f>
        <v/>
      </c>
      <c r="C651" s="53" t="s">
        <v>1781</v>
      </c>
      <c r="D651" s="52"/>
      <c r="E651" s="52" t="s">
        <v>1782</v>
      </c>
      <c r="F651" s="52" t="s">
        <v>3207</v>
      </c>
    </row>
    <row r="652" spans="2:6" x14ac:dyDescent="0.25">
      <c r="B652" s="52" t="str">
        <f>IF(COUNTIF(Text!$C$4:$C$110,C652)&gt;0,VLOOKUP(C652,Text!$C$4:$H$110,6,FALSE),"")</f>
        <v/>
      </c>
      <c r="C652" s="53" t="s">
        <v>1783</v>
      </c>
      <c r="D652" s="52"/>
      <c r="E652" s="52" t="s">
        <v>1784</v>
      </c>
      <c r="F652" s="52" t="s">
        <v>3207</v>
      </c>
    </row>
    <row r="653" spans="2:6" x14ac:dyDescent="0.25">
      <c r="B653" s="52" t="str">
        <f>IF(COUNTIF(Text!$C$4:$C$110,C653)&gt;0,VLOOKUP(C653,Text!$C$4:$H$110,6,FALSE),"")</f>
        <v/>
      </c>
      <c r="C653" s="53" t="s">
        <v>1785</v>
      </c>
      <c r="D653" s="52"/>
      <c r="E653" s="52" t="s">
        <v>1786</v>
      </c>
      <c r="F653" s="52" t="s">
        <v>3207</v>
      </c>
    </row>
    <row r="654" spans="2:6" x14ac:dyDescent="0.25">
      <c r="B654" s="52" t="str">
        <f>IF(COUNTIF(Text!$C$4:$C$110,C654)&gt;0,VLOOKUP(C654,Text!$C$4:$H$110,6,FALSE),"")</f>
        <v/>
      </c>
      <c r="C654" s="53" t="s">
        <v>1787</v>
      </c>
      <c r="D654" s="52"/>
      <c r="E654" s="52" t="s">
        <v>1788</v>
      </c>
      <c r="F654" s="52" t="s">
        <v>3207</v>
      </c>
    </row>
    <row r="655" spans="2:6" x14ac:dyDescent="0.25">
      <c r="B655" s="52" t="str">
        <f>IF(COUNTIF(Text!$C$4:$C$110,C655)&gt;0,VLOOKUP(C655,Text!$C$4:$H$110,6,FALSE),"")</f>
        <v/>
      </c>
      <c r="C655" s="53" t="s">
        <v>1789</v>
      </c>
      <c r="D655" s="52"/>
      <c r="E655" s="52" t="s">
        <v>1790</v>
      </c>
      <c r="F655" s="52" t="s">
        <v>3207</v>
      </c>
    </row>
    <row r="656" spans="2:6" x14ac:dyDescent="0.25">
      <c r="B656" s="52" t="str">
        <f>IF(COUNTIF(Text!$C$4:$C$110,C656)&gt;0,VLOOKUP(C656,Text!$C$4:$H$110,6,FALSE),"")</f>
        <v/>
      </c>
      <c r="C656" s="53" t="s">
        <v>1791</v>
      </c>
      <c r="D656" s="52"/>
      <c r="E656" s="52" t="s">
        <v>1792</v>
      </c>
      <c r="F656" s="52" t="s">
        <v>3207</v>
      </c>
    </row>
    <row r="657" spans="2:6" x14ac:dyDescent="0.25">
      <c r="B657" s="52" t="str">
        <f>IF(COUNTIF(Text!$C$4:$C$110,C657)&gt;0,VLOOKUP(C657,Text!$C$4:$H$110,6,FALSE),"")</f>
        <v/>
      </c>
      <c r="C657" s="53" t="s">
        <v>565</v>
      </c>
      <c r="D657" s="52"/>
      <c r="E657" s="52" t="s">
        <v>1793</v>
      </c>
      <c r="F657" s="52" t="s">
        <v>3207</v>
      </c>
    </row>
    <row r="658" spans="2:6" x14ac:dyDescent="0.25">
      <c r="B658" s="52" t="str">
        <f>IF(COUNTIF(Text!$C$4:$C$110,C658)&gt;0,VLOOKUP(C658,Text!$C$4:$H$110,6,FALSE),"")</f>
        <v/>
      </c>
      <c r="C658" s="53" t="s">
        <v>558</v>
      </c>
      <c r="D658" s="52"/>
      <c r="E658" s="52" t="s">
        <v>1794</v>
      </c>
      <c r="F658" s="52" t="s">
        <v>3207</v>
      </c>
    </row>
    <row r="659" spans="2:6" x14ac:dyDescent="0.25">
      <c r="B659" s="52" t="str">
        <f>IF(COUNTIF(Text!$C$4:$C$110,C659)&gt;0,VLOOKUP(C659,Text!$C$4:$H$110,6,FALSE),"")</f>
        <v/>
      </c>
      <c r="C659" s="53" t="s">
        <v>1795</v>
      </c>
      <c r="D659" s="52"/>
      <c r="E659" s="52" t="s">
        <v>1796</v>
      </c>
      <c r="F659" s="52" t="s">
        <v>3207</v>
      </c>
    </row>
    <row r="660" spans="2:6" x14ac:dyDescent="0.25">
      <c r="B660" s="52" t="str">
        <f>IF(COUNTIF(Text!$C$4:$C$110,C660)&gt;0,VLOOKUP(C660,Text!$C$4:$H$110,6,FALSE),"")</f>
        <v/>
      </c>
      <c r="C660" s="53" t="s">
        <v>1797</v>
      </c>
      <c r="D660" s="52"/>
      <c r="E660" s="52" t="s">
        <v>1798</v>
      </c>
      <c r="F660" s="52" t="s">
        <v>3207</v>
      </c>
    </row>
    <row r="661" spans="2:6" x14ac:dyDescent="0.25">
      <c r="B661" s="52" t="str">
        <f>IF(COUNTIF(Text!$C$4:$C$110,C661)&gt;0,VLOOKUP(C661,Text!$C$4:$H$110,6,FALSE),"")</f>
        <v/>
      </c>
      <c r="C661" s="53" t="s">
        <v>1799</v>
      </c>
      <c r="D661" s="52"/>
      <c r="E661" s="52" t="s">
        <v>1800</v>
      </c>
      <c r="F661" s="52" t="s">
        <v>3207</v>
      </c>
    </row>
    <row r="662" spans="2:6" x14ac:dyDescent="0.25">
      <c r="B662" s="52" t="str">
        <f>IF(COUNTIF(Text!$C$4:$C$110,C662)&gt;0,VLOOKUP(C662,Text!$C$4:$H$110,6,FALSE),"")</f>
        <v/>
      </c>
      <c r="C662" s="53" t="s">
        <v>1801</v>
      </c>
      <c r="D662" s="52"/>
      <c r="E662" s="52" t="s">
        <v>1802</v>
      </c>
      <c r="F662" s="52" t="s">
        <v>3207</v>
      </c>
    </row>
    <row r="663" spans="2:6" x14ac:dyDescent="0.25">
      <c r="B663" s="52" t="str">
        <f>IF(COUNTIF(Text!$C$4:$C$110,C663)&gt;0,VLOOKUP(C663,Text!$C$4:$H$110,6,FALSE),"")</f>
        <v/>
      </c>
      <c r="C663" s="53" t="s">
        <v>1803</v>
      </c>
      <c r="D663" s="52"/>
      <c r="E663" s="52" t="s">
        <v>1804</v>
      </c>
      <c r="F663" s="52" t="s">
        <v>3207</v>
      </c>
    </row>
    <row r="664" spans="2:6" x14ac:dyDescent="0.25">
      <c r="B664" s="52" t="str">
        <f>IF(COUNTIF(Text!$C$4:$C$110,C664)&gt;0,VLOOKUP(C664,Text!$C$4:$H$110,6,FALSE),"")</f>
        <v/>
      </c>
      <c r="C664" s="53" t="s">
        <v>1805</v>
      </c>
      <c r="D664" s="52"/>
      <c r="E664" s="52" t="s">
        <v>1806</v>
      </c>
      <c r="F664" s="52" t="s">
        <v>3207</v>
      </c>
    </row>
    <row r="665" spans="2:6" x14ac:dyDescent="0.25">
      <c r="B665" s="52" t="str">
        <f>IF(COUNTIF(Text!$C$4:$C$110,C665)&gt;0,VLOOKUP(C665,Text!$C$4:$H$110,6,FALSE),"")</f>
        <v/>
      </c>
      <c r="C665" s="53" t="s">
        <v>1805</v>
      </c>
      <c r="D665" s="52"/>
      <c r="E665" s="52" t="s">
        <v>1806</v>
      </c>
      <c r="F665" s="52" t="s">
        <v>3207</v>
      </c>
    </row>
    <row r="666" spans="2:6" x14ac:dyDescent="0.25">
      <c r="B666" s="52" t="str">
        <f>IF(COUNTIF(Text!$C$4:$C$110,C666)&gt;0,VLOOKUP(C666,Text!$C$4:$H$110,6,FALSE),"")</f>
        <v/>
      </c>
      <c r="C666" s="53" t="s">
        <v>1807</v>
      </c>
      <c r="D666" s="52"/>
      <c r="E666" s="52" t="s">
        <v>1808</v>
      </c>
      <c r="F666" s="52" t="s">
        <v>3207</v>
      </c>
    </row>
    <row r="667" spans="2:6" x14ac:dyDescent="0.25">
      <c r="B667" s="52" t="str">
        <f>IF(COUNTIF(Text!$C$4:$C$110,C667)&gt;0,VLOOKUP(C667,Text!$C$4:$H$110,6,FALSE),"")</f>
        <v/>
      </c>
      <c r="C667" s="53" t="s">
        <v>580</v>
      </c>
      <c r="D667" s="52"/>
      <c r="E667" s="52" t="s">
        <v>1809</v>
      </c>
      <c r="F667" s="52" t="s">
        <v>3207</v>
      </c>
    </row>
    <row r="668" spans="2:6" x14ac:dyDescent="0.25">
      <c r="B668" s="52" t="str">
        <f>IF(COUNTIF(Text!$C$4:$C$110,C668)&gt;0,VLOOKUP(C668,Text!$C$4:$H$110,6,FALSE),"")</f>
        <v/>
      </c>
      <c r="C668" s="53" t="s">
        <v>1810</v>
      </c>
      <c r="D668" s="52"/>
      <c r="E668" s="52" t="s">
        <v>1811</v>
      </c>
      <c r="F668" s="52" t="s">
        <v>3207</v>
      </c>
    </row>
    <row r="669" spans="2:6" x14ac:dyDescent="0.25">
      <c r="B669" s="52" t="str">
        <f>IF(COUNTIF(Text!$C$4:$C$110,C669)&gt;0,VLOOKUP(C669,Text!$C$4:$H$110,6,FALSE),"")</f>
        <v/>
      </c>
      <c r="C669" s="53" t="s">
        <v>1812</v>
      </c>
      <c r="D669" s="52"/>
      <c r="E669" s="52" t="s">
        <v>1813</v>
      </c>
      <c r="F669" s="52" t="s">
        <v>3207</v>
      </c>
    </row>
    <row r="670" spans="2:6" x14ac:dyDescent="0.25">
      <c r="B670" s="52" t="str">
        <f>IF(COUNTIF(Text!$C$4:$C$110,C670)&gt;0,VLOOKUP(C670,Text!$C$4:$H$110,6,FALSE),"")</f>
        <v/>
      </c>
      <c r="C670" s="53" t="s">
        <v>1814</v>
      </c>
      <c r="D670" s="52"/>
      <c r="E670" s="52" t="s">
        <v>1815</v>
      </c>
      <c r="F670" s="52" t="s">
        <v>3207</v>
      </c>
    </row>
    <row r="671" spans="2:6" x14ac:dyDescent="0.25">
      <c r="B671" s="52" t="str">
        <f>IF(COUNTIF(Text!$C$4:$C$110,C671)&gt;0,VLOOKUP(C671,Text!$C$4:$H$110,6,FALSE),"")</f>
        <v/>
      </c>
      <c r="C671" s="53" t="s">
        <v>1816</v>
      </c>
      <c r="D671" s="52"/>
      <c r="E671" s="52" t="s">
        <v>1817</v>
      </c>
      <c r="F671" s="52" t="s">
        <v>3207</v>
      </c>
    </row>
    <row r="672" spans="2:6" x14ac:dyDescent="0.25">
      <c r="B672" s="52" t="str">
        <f>IF(COUNTIF(Text!$C$4:$C$110,C672)&gt;0,VLOOKUP(C672,Text!$C$4:$H$110,6,FALSE),"")</f>
        <v/>
      </c>
      <c r="C672" s="53" t="s">
        <v>539</v>
      </c>
      <c r="D672" s="52"/>
      <c r="E672" s="52" t="s">
        <v>1818</v>
      </c>
      <c r="F672" s="52" t="s">
        <v>3207</v>
      </c>
    </row>
    <row r="673" spans="2:6" x14ac:dyDescent="0.25">
      <c r="B673" s="52" t="str">
        <f>IF(COUNTIF(Text!$C$4:$C$110,C673)&gt;0,VLOOKUP(C673,Text!$C$4:$H$110,6,FALSE),"")</f>
        <v/>
      </c>
      <c r="C673" s="53" t="s">
        <v>1819</v>
      </c>
      <c r="D673" s="52"/>
      <c r="E673" s="52" t="s">
        <v>1820</v>
      </c>
      <c r="F673" s="52" t="s">
        <v>3207</v>
      </c>
    </row>
    <row r="674" spans="2:6" x14ac:dyDescent="0.25">
      <c r="B674" s="52" t="str">
        <f>IF(COUNTIF(Text!$C$4:$C$110,C674)&gt;0,VLOOKUP(C674,Text!$C$4:$H$110,6,FALSE),"")</f>
        <v/>
      </c>
      <c r="C674" s="53" t="s">
        <v>577</v>
      </c>
      <c r="D674" s="52"/>
      <c r="E674" s="52" t="s">
        <v>1821</v>
      </c>
      <c r="F674" s="52" t="s">
        <v>3207</v>
      </c>
    </row>
    <row r="675" spans="2:6" x14ac:dyDescent="0.25">
      <c r="B675" s="52" t="str">
        <f>IF(COUNTIF(Text!$C$4:$C$110,C675)&gt;0,VLOOKUP(C675,Text!$C$4:$H$110,6,FALSE),"")</f>
        <v/>
      </c>
      <c r="C675" s="53" t="s">
        <v>1822</v>
      </c>
      <c r="D675" s="52"/>
      <c r="E675" s="52" t="s">
        <v>1823</v>
      </c>
      <c r="F675" s="52" t="s">
        <v>3207</v>
      </c>
    </row>
    <row r="676" spans="2:6" x14ac:dyDescent="0.25">
      <c r="B676" s="52" t="str">
        <f>IF(COUNTIF(Text!$C$4:$C$110,C676)&gt;0,VLOOKUP(C676,Text!$C$4:$H$110,6,FALSE),"")</f>
        <v/>
      </c>
      <c r="C676" s="53" t="s">
        <v>1824</v>
      </c>
      <c r="D676" s="52"/>
      <c r="E676" s="52" t="s">
        <v>1825</v>
      </c>
      <c r="F676" s="52" t="s">
        <v>3207</v>
      </c>
    </row>
    <row r="677" spans="2:6" x14ac:dyDescent="0.25">
      <c r="B677" s="52" t="str">
        <f>IF(COUNTIF(Text!$C$4:$C$110,C677)&gt;0,VLOOKUP(C677,Text!$C$4:$H$110,6,FALSE),"")</f>
        <v/>
      </c>
      <c r="C677" s="53" t="s">
        <v>1826</v>
      </c>
      <c r="D677" s="52"/>
      <c r="E677" s="52" t="s">
        <v>1827</v>
      </c>
      <c r="F677" s="52" t="s">
        <v>3207</v>
      </c>
    </row>
    <row r="678" spans="2:6" x14ac:dyDescent="0.25">
      <c r="B678" s="52" t="str">
        <f>IF(COUNTIF(Text!$C$4:$C$110,C678)&gt;0,VLOOKUP(C678,Text!$C$4:$H$110,6,FALSE),"")</f>
        <v/>
      </c>
      <c r="C678" s="53" t="s">
        <v>536</v>
      </c>
      <c r="D678" s="52"/>
      <c r="E678" s="52" t="s">
        <v>1828</v>
      </c>
      <c r="F678" s="52" t="s">
        <v>3207</v>
      </c>
    </row>
    <row r="679" spans="2:6" x14ac:dyDescent="0.25">
      <c r="B679" s="52" t="str">
        <f>IF(COUNTIF(Text!$C$4:$C$110,C679)&gt;0,VLOOKUP(C679,Text!$C$4:$H$110,6,FALSE),"")</f>
        <v/>
      </c>
      <c r="C679" s="53" t="s">
        <v>548</v>
      </c>
      <c r="D679" s="52"/>
      <c r="E679" s="52" t="s">
        <v>1829</v>
      </c>
      <c r="F679" s="52" t="s">
        <v>3207</v>
      </c>
    </row>
    <row r="680" spans="2:6" x14ac:dyDescent="0.25">
      <c r="B680" s="52" t="str">
        <f>IF(COUNTIF(Text!$C$4:$C$110,C680)&gt;0,VLOOKUP(C680,Text!$C$4:$H$110,6,FALSE),"")</f>
        <v/>
      </c>
      <c r="C680" s="53" t="s">
        <v>543</v>
      </c>
      <c r="D680" s="52"/>
      <c r="E680" s="52" t="s">
        <v>1830</v>
      </c>
      <c r="F680" s="52" t="s">
        <v>3207</v>
      </c>
    </row>
    <row r="681" spans="2:6" x14ac:dyDescent="0.25">
      <c r="B681" s="52" t="str">
        <f>IF(COUNTIF(Text!$C$4:$C$110,C681)&gt;0,VLOOKUP(C681,Text!$C$4:$H$110,6,FALSE),"")</f>
        <v/>
      </c>
      <c r="C681" s="53" t="s">
        <v>1831</v>
      </c>
      <c r="D681" s="52"/>
      <c r="E681" s="52" t="s">
        <v>1830</v>
      </c>
      <c r="F681" s="52" t="s">
        <v>3207</v>
      </c>
    </row>
    <row r="682" spans="2:6" x14ac:dyDescent="0.25">
      <c r="B682" s="52" t="str">
        <f>IF(COUNTIF(Text!$C$4:$C$110,C682)&gt;0,VLOOKUP(C682,Text!$C$4:$H$110,6,FALSE),"")</f>
        <v/>
      </c>
      <c r="C682" s="53" t="s">
        <v>578</v>
      </c>
      <c r="D682" s="52"/>
      <c r="E682" s="52" t="s">
        <v>1832</v>
      </c>
      <c r="F682" s="52" t="s">
        <v>3207</v>
      </c>
    </row>
    <row r="683" spans="2:6" x14ac:dyDescent="0.25">
      <c r="B683" s="52" t="str">
        <f>IF(COUNTIF(Text!$C$4:$C$110,C683)&gt;0,VLOOKUP(C683,Text!$C$4:$H$110,6,FALSE),"")</f>
        <v/>
      </c>
      <c r="C683" s="53" t="s">
        <v>581</v>
      </c>
      <c r="D683" s="61"/>
      <c r="E683" s="55" t="s">
        <v>812</v>
      </c>
      <c r="F683" s="52" t="s">
        <v>3207</v>
      </c>
    </row>
    <row r="684" spans="2:6" x14ac:dyDescent="0.25">
      <c r="B684" s="52" t="str">
        <f>IF(COUNTIF(Text!$C$4:$C$110,C684)&gt;0,VLOOKUP(C684,Text!$C$4:$H$110,6,FALSE),"")</f>
        <v/>
      </c>
      <c r="C684" s="53" t="s">
        <v>1833</v>
      </c>
      <c r="D684" s="61"/>
      <c r="E684" s="55" t="s">
        <v>1834</v>
      </c>
      <c r="F684" s="52" t="s">
        <v>3207</v>
      </c>
    </row>
    <row r="685" spans="2:6" x14ac:dyDescent="0.25">
      <c r="B685" s="52" t="str">
        <f>IF(COUNTIF(Text!$C$4:$C$110,C685)&gt;0,VLOOKUP(C685,Text!$C$4:$H$110,6,FALSE),"")</f>
        <v/>
      </c>
      <c r="C685" s="53" t="s">
        <v>365</v>
      </c>
      <c r="D685" s="61"/>
      <c r="E685" s="55" t="s">
        <v>1835</v>
      </c>
      <c r="F685" s="52" t="s">
        <v>3207</v>
      </c>
    </row>
    <row r="686" spans="2:6" x14ac:dyDescent="0.25">
      <c r="B686" s="52" t="str">
        <f>IF(COUNTIF(Text!$C$4:$C$110,C686)&gt;0,VLOOKUP(C686,Text!$C$4:$H$110,6,FALSE),"")</f>
        <v/>
      </c>
      <c r="C686" s="53" t="s">
        <v>366</v>
      </c>
      <c r="D686" s="61"/>
      <c r="E686" s="55" t="s">
        <v>1836</v>
      </c>
      <c r="F686" s="52" t="s">
        <v>3207</v>
      </c>
    </row>
    <row r="687" spans="2:6" x14ac:dyDescent="0.25">
      <c r="B687" s="52" t="str">
        <f>IF(COUNTIF(Text!$C$4:$C$110,C687)&gt;0,VLOOKUP(C687,Text!$C$4:$H$110,6,FALSE),"")</f>
        <v/>
      </c>
      <c r="C687" s="53" t="s">
        <v>1837</v>
      </c>
      <c r="D687" s="61"/>
      <c r="E687" s="55" t="s">
        <v>1838</v>
      </c>
      <c r="F687" s="52" t="s">
        <v>3207</v>
      </c>
    </row>
    <row r="688" spans="2:6" x14ac:dyDescent="0.25">
      <c r="B688" s="52" t="str">
        <f>IF(COUNTIF(Text!$C$4:$C$110,C688)&gt;0,VLOOKUP(C688,Text!$C$4:$H$110,6,FALSE),"")</f>
        <v/>
      </c>
      <c r="C688" s="53" t="s">
        <v>370</v>
      </c>
      <c r="D688" s="61"/>
      <c r="E688" s="55" t="s">
        <v>1839</v>
      </c>
      <c r="F688" s="52" t="s">
        <v>3207</v>
      </c>
    </row>
    <row r="689" spans="2:6" x14ac:dyDescent="0.25">
      <c r="B689" s="52" t="str">
        <f>IF(COUNTIF(Text!$C$4:$C$110,C689)&gt;0,VLOOKUP(C689,Text!$C$4:$H$110,6,FALSE),"")</f>
        <v/>
      </c>
      <c r="C689" s="53" t="s">
        <v>1840</v>
      </c>
      <c r="D689" s="61"/>
      <c r="E689" s="55" t="s">
        <v>1841</v>
      </c>
      <c r="F689" s="52" t="s">
        <v>3207</v>
      </c>
    </row>
    <row r="690" spans="2:6" x14ac:dyDescent="0.25">
      <c r="B690" s="52" t="str">
        <f>IF(COUNTIF(Text!$C$4:$C$110,C690)&gt;0,VLOOKUP(C690,Text!$C$4:$H$110,6,FALSE),"")</f>
        <v/>
      </c>
      <c r="C690" s="53" t="s">
        <v>1842</v>
      </c>
      <c r="D690" s="61"/>
      <c r="E690" s="55" t="s">
        <v>1843</v>
      </c>
      <c r="F690" s="52" t="s">
        <v>3207</v>
      </c>
    </row>
    <row r="691" spans="2:6" x14ac:dyDescent="0.25">
      <c r="B691" s="52" t="str">
        <f>IF(COUNTIF(Text!$C$4:$C$110,C691)&gt;0,VLOOKUP(C691,Text!$C$4:$H$110,6,FALSE),"")</f>
        <v/>
      </c>
      <c r="C691" s="53" t="s">
        <v>1844</v>
      </c>
      <c r="D691" s="61"/>
      <c r="E691" s="55" t="s">
        <v>1845</v>
      </c>
      <c r="F691" s="52" t="s">
        <v>3207</v>
      </c>
    </row>
    <row r="692" spans="2:6" x14ac:dyDescent="0.25">
      <c r="B692" s="52" t="str">
        <f>IF(COUNTIF(Text!$C$4:$C$110,C692)&gt;0,VLOOKUP(C692,Text!$C$4:$H$110,6,FALSE),"")</f>
        <v/>
      </c>
      <c r="C692" s="53" t="s">
        <v>374</v>
      </c>
      <c r="D692" s="61"/>
      <c r="E692" s="55" t="s">
        <v>1846</v>
      </c>
      <c r="F692" s="52" t="s">
        <v>3207</v>
      </c>
    </row>
    <row r="693" spans="2:6" x14ac:dyDescent="0.25">
      <c r="B693" s="52" t="str">
        <f>IF(COUNTIF(Text!$C$4:$C$110,C693)&gt;0,VLOOKUP(C693,Text!$C$4:$H$110,6,FALSE),"")</f>
        <v/>
      </c>
      <c r="C693" s="53" t="s">
        <v>375</v>
      </c>
      <c r="D693" s="61"/>
      <c r="E693" s="55" t="s">
        <v>1847</v>
      </c>
      <c r="F693" s="52" t="s">
        <v>3207</v>
      </c>
    </row>
    <row r="694" spans="2:6" x14ac:dyDescent="0.25">
      <c r="B694" s="52" t="str">
        <f>IF(COUNTIF(Text!$C$4:$C$110,C694)&gt;0,VLOOKUP(C694,Text!$C$4:$H$110,6,FALSE),"")</f>
        <v/>
      </c>
      <c r="C694" s="53" t="s">
        <v>1848</v>
      </c>
      <c r="D694" s="61"/>
      <c r="E694" s="55" t="s">
        <v>1849</v>
      </c>
      <c r="F694" s="52" t="s">
        <v>3207</v>
      </c>
    </row>
    <row r="695" spans="2:6" x14ac:dyDescent="0.25">
      <c r="B695" s="52" t="str">
        <f>IF(COUNTIF(Text!$C$4:$C$110,C695)&gt;0,VLOOKUP(C695,Text!$C$4:$H$110,6,FALSE),"")</f>
        <v/>
      </c>
      <c r="C695" s="53" t="s">
        <v>1850</v>
      </c>
      <c r="D695" s="61"/>
      <c r="E695" s="55" t="s">
        <v>1851</v>
      </c>
      <c r="F695" s="52" t="s">
        <v>3207</v>
      </c>
    </row>
    <row r="696" spans="2:6" x14ac:dyDescent="0.25">
      <c r="B696" s="52" t="str">
        <f>IF(COUNTIF(Text!$C$4:$C$110,C696)&gt;0,VLOOKUP(C696,Text!$C$4:$H$110,6,FALSE),"")</f>
        <v/>
      </c>
      <c r="C696" s="53" t="s">
        <v>1852</v>
      </c>
      <c r="D696" s="61"/>
      <c r="E696" s="55" t="s">
        <v>1853</v>
      </c>
      <c r="F696" s="52" t="s">
        <v>3207</v>
      </c>
    </row>
    <row r="697" spans="2:6" x14ac:dyDescent="0.25">
      <c r="B697" s="52" t="str">
        <f>IF(COUNTIF(Text!$C$4:$C$110,C697)&gt;0,VLOOKUP(C697,Text!$C$4:$H$110,6,FALSE),"")</f>
        <v/>
      </c>
      <c r="C697" s="53" t="s">
        <v>1854</v>
      </c>
      <c r="D697" s="61"/>
      <c r="E697" s="55" t="s">
        <v>1855</v>
      </c>
      <c r="F697" s="52" t="s">
        <v>3207</v>
      </c>
    </row>
    <row r="698" spans="2:6" x14ac:dyDescent="0.25">
      <c r="B698" s="52" t="str">
        <f>IF(COUNTIF(Text!$C$4:$C$110,C698)&gt;0,VLOOKUP(C698,Text!$C$4:$H$110,6,FALSE),"")</f>
        <v/>
      </c>
      <c r="C698" s="53" t="s">
        <v>1856</v>
      </c>
      <c r="D698" s="61"/>
      <c r="E698" s="55" t="s">
        <v>1857</v>
      </c>
      <c r="F698" s="52" t="s">
        <v>3207</v>
      </c>
    </row>
    <row r="699" spans="2:6" x14ac:dyDescent="0.25">
      <c r="B699" s="52" t="str">
        <f>IF(COUNTIF(Text!$C$4:$C$110,C699)&gt;0,VLOOKUP(C699,Text!$C$4:$H$110,6,FALSE),"")</f>
        <v/>
      </c>
      <c r="C699" s="53" t="s">
        <v>1858</v>
      </c>
      <c r="D699" s="61"/>
      <c r="E699" s="55" t="s">
        <v>1501</v>
      </c>
      <c r="F699" s="52" t="s">
        <v>3207</v>
      </c>
    </row>
    <row r="700" spans="2:6" x14ac:dyDescent="0.25">
      <c r="B700" s="52" t="str">
        <f>IF(COUNTIF(Text!$C$4:$C$110,C700)&gt;0,VLOOKUP(C700,Text!$C$4:$H$110,6,FALSE),"")</f>
        <v/>
      </c>
      <c r="C700" s="53" t="s">
        <v>1859</v>
      </c>
      <c r="D700" s="61"/>
      <c r="E700" s="55" t="s">
        <v>1860</v>
      </c>
      <c r="F700" s="52" t="s">
        <v>3207</v>
      </c>
    </row>
    <row r="701" spans="2:6" x14ac:dyDescent="0.25">
      <c r="B701" s="52" t="str">
        <f>IF(COUNTIF(Text!$C$4:$C$110,C701)&gt;0,VLOOKUP(C701,Text!$C$4:$H$110,6,FALSE),"")</f>
        <v/>
      </c>
      <c r="C701" s="53" t="s">
        <v>1861</v>
      </c>
      <c r="D701" s="61"/>
      <c r="E701" s="55" t="s">
        <v>1862</v>
      </c>
      <c r="F701" s="52" t="s">
        <v>3207</v>
      </c>
    </row>
    <row r="702" spans="2:6" x14ac:dyDescent="0.25">
      <c r="B702" s="52" t="str">
        <f>IF(COUNTIF(Text!$C$4:$C$110,C702)&gt;0,VLOOKUP(C702,Text!$C$4:$H$110,6,FALSE),"")</f>
        <v/>
      </c>
      <c r="C702" s="53" t="s">
        <v>1863</v>
      </c>
      <c r="D702" s="61"/>
      <c r="E702" s="55" t="s">
        <v>1864</v>
      </c>
      <c r="F702" s="52" t="s">
        <v>3207</v>
      </c>
    </row>
    <row r="703" spans="2:6" x14ac:dyDescent="0.25">
      <c r="B703" s="52" t="str">
        <f>IF(COUNTIF(Text!$C$4:$C$110,C703)&gt;0,VLOOKUP(C703,Text!$C$4:$H$110,6,FALSE),"")</f>
        <v/>
      </c>
      <c r="C703" s="53" t="s">
        <v>373</v>
      </c>
      <c r="D703" s="61"/>
      <c r="E703" s="55" t="s">
        <v>1865</v>
      </c>
      <c r="F703" s="52" t="s">
        <v>3207</v>
      </c>
    </row>
    <row r="704" spans="2:6" x14ac:dyDescent="0.25">
      <c r="B704" s="52" t="str">
        <f>IF(COUNTIF(Text!$C$4:$C$110,C704)&gt;0,VLOOKUP(C704,Text!$C$4:$H$110,6,FALSE),"")</f>
        <v/>
      </c>
      <c r="C704" s="53" t="s">
        <v>1866</v>
      </c>
      <c r="D704" s="61"/>
      <c r="E704" s="55" t="s">
        <v>1867</v>
      </c>
      <c r="F704" s="52" t="s">
        <v>3207</v>
      </c>
    </row>
    <row r="705" spans="2:6" x14ac:dyDescent="0.25">
      <c r="B705" s="52" t="str">
        <f>IF(COUNTIF(Text!$C$4:$C$110,C705)&gt;0,VLOOKUP(C705,Text!$C$4:$H$110,6,FALSE),"")</f>
        <v/>
      </c>
      <c r="C705" s="53" t="s">
        <v>1868</v>
      </c>
      <c r="D705" s="61"/>
      <c r="E705" s="55" t="s">
        <v>1869</v>
      </c>
      <c r="F705" s="52" t="s">
        <v>3207</v>
      </c>
    </row>
    <row r="706" spans="2:6" x14ac:dyDescent="0.25">
      <c r="B706" s="52" t="str">
        <f>IF(COUNTIF(Text!$C$4:$C$110,C706)&gt;0,VLOOKUP(C706,Text!$C$4:$H$110,6,FALSE),"")</f>
        <v/>
      </c>
      <c r="C706" s="53" t="s">
        <v>1870</v>
      </c>
      <c r="D706" s="61"/>
      <c r="E706" s="55" t="s">
        <v>1871</v>
      </c>
      <c r="F706" s="52" t="s">
        <v>3207</v>
      </c>
    </row>
    <row r="707" spans="2:6" x14ac:dyDescent="0.25">
      <c r="B707" s="52" t="str">
        <f>IF(COUNTIF(Text!$C$4:$C$110,C707)&gt;0,VLOOKUP(C707,Text!$C$4:$H$110,6,FALSE),"")</f>
        <v/>
      </c>
      <c r="C707" s="53" t="s">
        <v>1872</v>
      </c>
      <c r="D707" s="61"/>
      <c r="E707" s="55" t="s">
        <v>1873</v>
      </c>
      <c r="F707" s="52" t="s">
        <v>3207</v>
      </c>
    </row>
    <row r="708" spans="2:6" x14ac:dyDescent="0.25">
      <c r="B708" s="52" t="str">
        <f>IF(COUNTIF(Text!$C$4:$C$110,C708)&gt;0,VLOOKUP(C708,Text!$C$4:$H$110,6,FALSE),"")</f>
        <v/>
      </c>
      <c r="C708" s="53" t="s">
        <v>1874</v>
      </c>
      <c r="D708" s="61"/>
      <c r="E708" s="55" t="s">
        <v>1714</v>
      </c>
      <c r="F708" s="52" t="s">
        <v>3207</v>
      </c>
    </row>
    <row r="709" spans="2:6" x14ac:dyDescent="0.25">
      <c r="B709" s="52" t="str">
        <f>IF(COUNTIF(Text!$C$4:$C$110,C709)&gt;0,VLOOKUP(C709,Text!$C$4:$H$110,6,FALSE),"")</f>
        <v/>
      </c>
      <c r="C709" s="53" t="s">
        <v>1875</v>
      </c>
      <c r="D709" s="61"/>
      <c r="E709" s="55" t="s">
        <v>1876</v>
      </c>
      <c r="F709" s="52" t="s">
        <v>3207</v>
      </c>
    </row>
    <row r="710" spans="2:6" x14ac:dyDescent="0.25">
      <c r="B710" s="52" t="str">
        <f>IF(COUNTIF(Text!$C$4:$C$110,C710)&gt;0,VLOOKUP(C710,Text!$C$4:$H$110,6,FALSE),"")</f>
        <v/>
      </c>
      <c r="C710" s="53" t="s">
        <v>1877</v>
      </c>
      <c r="D710" s="61"/>
      <c r="E710" s="55" t="s">
        <v>1878</v>
      </c>
      <c r="F710" s="52" t="s">
        <v>3207</v>
      </c>
    </row>
    <row r="711" spans="2:6" x14ac:dyDescent="0.25">
      <c r="B711" s="52" t="str">
        <f>IF(COUNTIF(Text!$C$4:$C$110,C711)&gt;0,VLOOKUP(C711,Text!$C$4:$H$110,6,FALSE),"")</f>
        <v/>
      </c>
      <c r="C711" s="53" t="s">
        <v>1879</v>
      </c>
      <c r="D711" s="61"/>
      <c r="E711" s="55" t="s">
        <v>1880</v>
      </c>
      <c r="F711" s="52" t="s">
        <v>3207</v>
      </c>
    </row>
    <row r="712" spans="2:6" x14ac:dyDescent="0.25">
      <c r="B712" s="52" t="str">
        <f>IF(COUNTIF(Text!$C$4:$C$110,C712)&gt;0,VLOOKUP(C712,Text!$C$4:$H$110,6,FALSE),"")</f>
        <v/>
      </c>
      <c r="C712" s="53" t="s">
        <v>1881</v>
      </c>
      <c r="D712" s="61"/>
      <c r="E712" s="55" t="s">
        <v>1882</v>
      </c>
      <c r="F712" s="52" t="s">
        <v>3207</v>
      </c>
    </row>
    <row r="713" spans="2:6" x14ac:dyDescent="0.25">
      <c r="B713" s="52" t="str">
        <f>IF(COUNTIF(Text!$C$4:$C$110,C713)&gt;0,VLOOKUP(C713,Text!$C$4:$H$110,6,FALSE),"")</f>
        <v/>
      </c>
      <c r="C713" s="53" t="s">
        <v>1883</v>
      </c>
      <c r="D713" s="61"/>
      <c r="E713" s="55" t="s">
        <v>1884</v>
      </c>
      <c r="F713" s="52" t="s">
        <v>3207</v>
      </c>
    </row>
    <row r="714" spans="2:6" x14ac:dyDescent="0.25">
      <c r="B714" s="52" t="str">
        <f>IF(COUNTIF(Text!$C$4:$C$110,C714)&gt;0,VLOOKUP(C714,Text!$C$4:$H$110,6,FALSE),"")</f>
        <v/>
      </c>
      <c r="C714" s="53" t="s">
        <v>1885</v>
      </c>
      <c r="D714" s="61"/>
      <c r="E714" s="55" t="s">
        <v>1886</v>
      </c>
      <c r="F714" s="52" t="s">
        <v>3207</v>
      </c>
    </row>
    <row r="715" spans="2:6" x14ac:dyDescent="0.25">
      <c r="B715" s="52" t="str">
        <f>IF(COUNTIF(Text!$C$4:$C$110,C715)&gt;0,VLOOKUP(C715,Text!$C$4:$H$110,6,FALSE),"")</f>
        <v/>
      </c>
      <c r="C715" s="53" t="s">
        <v>1887</v>
      </c>
      <c r="D715" s="61"/>
      <c r="E715" s="55" t="s">
        <v>1888</v>
      </c>
      <c r="F715" s="52" t="s">
        <v>3207</v>
      </c>
    </row>
    <row r="716" spans="2:6" x14ac:dyDescent="0.25">
      <c r="B716" s="52" t="str">
        <f>IF(COUNTIF(Text!$C$4:$C$110,C716)&gt;0,VLOOKUP(C716,Text!$C$4:$H$110,6,FALSE),"")</f>
        <v/>
      </c>
      <c r="C716" s="47" t="s">
        <v>1889</v>
      </c>
      <c r="D716" s="61"/>
      <c r="E716" s="55" t="s">
        <v>1890</v>
      </c>
      <c r="F716" s="52" t="s">
        <v>3207</v>
      </c>
    </row>
    <row r="717" spans="2:6" x14ac:dyDescent="0.25">
      <c r="B717" s="52" t="str">
        <f>IF(COUNTIF(Text!$C$4:$C$110,C717)&gt;0,VLOOKUP(C717,Text!$C$4:$H$110,6,FALSE),"")</f>
        <v/>
      </c>
      <c r="C717" s="53" t="s">
        <v>1891</v>
      </c>
      <c r="D717" s="61"/>
      <c r="E717" s="55" t="s">
        <v>1892</v>
      </c>
      <c r="F717" s="52" t="s">
        <v>3207</v>
      </c>
    </row>
    <row r="718" spans="2:6" x14ac:dyDescent="0.25">
      <c r="B718" s="52" t="str">
        <f>IF(COUNTIF(Text!$C$4:$C$110,C718)&gt;0,VLOOKUP(C718,Text!$C$4:$H$110,6,FALSE),"")</f>
        <v/>
      </c>
      <c r="C718" s="53" t="s">
        <v>1893</v>
      </c>
      <c r="D718" s="61"/>
      <c r="E718" s="55" t="s">
        <v>1894</v>
      </c>
      <c r="F718" s="52" t="s">
        <v>3207</v>
      </c>
    </row>
    <row r="719" spans="2:6" x14ac:dyDescent="0.25">
      <c r="B719" s="52" t="str">
        <f>IF(COUNTIF(Text!$C$4:$C$110,C719)&gt;0,VLOOKUP(C719,Text!$C$4:$H$110,6,FALSE),"")</f>
        <v/>
      </c>
      <c r="C719" s="53" t="s">
        <v>1895</v>
      </c>
      <c r="D719" s="61"/>
      <c r="E719" s="55" t="s">
        <v>1896</v>
      </c>
      <c r="F719" s="52" t="s">
        <v>3207</v>
      </c>
    </row>
    <row r="720" spans="2:6" x14ac:dyDescent="0.25">
      <c r="B720" s="52" t="str">
        <f>IF(COUNTIF(Text!$C$4:$C$110,C720)&gt;0,VLOOKUP(C720,Text!$C$4:$H$110,6,FALSE),"")</f>
        <v/>
      </c>
      <c r="C720" s="53" t="s">
        <v>1897</v>
      </c>
      <c r="D720" s="61"/>
      <c r="E720" s="55" t="s">
        <v>1898</v>
      </c>
      <c r="F720" s="52" t="s">
        <v>3207</v>
      </c>
    </row>
    <row r="721" spans="2:6" x14ac:dyDescent="0.25">
      <c r="B721" s="52" t="str">
        <f>IF(COUNTIF(Text!$C$4:$C$110,C721)&gt;0,VLOOKUP(C721,Text!$C$4:$H$110,6,FALSE),"")</f>
        <v/>
      </c>
      <c r="C721" s="53" t="s">
        <v>1899</v>
      </c>
      <c r="D721" s="61"/>
      <c r="E721" s="55" t="s">
        <v>1900</v>
      </c>
      <c r="F721" s="52" t="s">
        <v>3207</v>
      </c>
    </row>
    <row r="722" spans="2:6" x14ac:dyDescent="0.25">
      <c r="B722" s="52" t="str">
        <f>IF(COUNTIF(Text!$C$4:$C$110,C722)&gt;0,VLOOKUP(C722,Text!$C$4:$H$110,6,FALSE),"")</f>
        <v/>
      </c>
      <c r="C722" s="53" t="s">
        <v>1901</v>
      </c>
      <c r="D722" s="61"/>
      <c r="E722" s="55" t="s">
        <v>1902</v>
      </c>
      <c r="F722" s="52" t="s">
        <v>3207</v>
      </c>
    </row>
    <row r="723" spans="2:6" x14ac:dyDescent="0.25">
      <c r="B723" s="52" t="str">
        <f>IF(COUNTIF(Text!$C$4:$C$110,C723)&gt;0,VLOOKUP(C723,Text!$C$4:$H$110,6,FALSE),"")</f>
        <v/>
      </c>
      <c r="C723" s="53" t="s">
        <v>1903</v>
      </c>
      <c r="D723" s="61"/>
      <c r="E723" s="55" t="s">
        <v>1904</v>
      </c>
      <c r="F723" s="52" t="s">
        <v>3207</v>
      </c>
    </row>
    <row r="724" spans="2:6" x14ac:dyDescent="0.25">
      <c r="B724" s="52" t="str">
        <f>IF(COUNTIF(Text!$C$4:$C$110,C724)&gt;0,VLOOKUP(C724,Text!$C$4:$H$110,6,FALSE),"")</f>
        <v/>
      </c>
      <c r="C724" s="47" t="s">
        <v>1905</v>
      </c>
      <c r="D724" s="61"/>
      <c r="E724" s="55" t="s">
        <v>1906</v>
      </c>
      <c r="F724" s="52" t="s">
        <v>3207</v>
      </c>
    </row>
    <row r="725" spans="2:6" x14ac:dyDescent="0.25">
      <c r="B725" s="52" t="str">
        <f>IF(COUNTIF(Text!$C$4:$C$110,C725)&gt;0,VLOOKUP(C725,Text!$C$4:$H$110,6,FALSE),"")</f>
        <v/>
      </c>
      <c r="C725" s="53" t="s">
        <v>1907</v>
      </c>
      <c r="D725" s="61"/>
      <c r="E725" s="55" t="s">
        <v>1908</v>
      </c>
      <c r="F725" s="52" t="s">
        <v>3207</v>
      </c>
    </row>
    <row r="726" spans="2:6" x14ac:dyDescent="0.25">
      <c r="B726" s="52" t="str">
        <f>IF(COUNTIF(Text!$C$4:$C$110,C726)&gt;0,VLOOKUP(C726,Text!$C$4:$H$110,6,FALSE),"")</f>
        <v/>
      </c>
      <c r="C726" s="53" t="s">
        <v>1909</v>
      </c>
      <c r="D726" s="61"/>
      <c r="E726" s="55" t="s">
        <v>1910</v>
      </c>
      <c r="F726" s="52" t="s">
        <v>3207</v>
      </c>
    </row>
    <row r="727" spans="2:6" x14ac:dyDescent="0.25">
      <c r="B727" s="52" t="str">
        <f>IF(COUNTIF(Text!$C$4:$C$110,C727)&gt;0,VLOOKUP(C727,Text!$C$4:$H$110,6,FALSE),"")</f>
        <v/>
      </c>
      <c r="C727" s="53" t="s">
        <v>1911</v>
      </c>
      <c r="D727" s="61"/>
      <c r="E727" s="55" t="s">
        <v>1912</v>
      </c>
      <c r="F727" s="52" t="s">
        <v>3207</v>
      </c>
    </row>
    <row r="728" spans="2:6" x14ac:dyDescent="0.25">
      <c r="B728" s="52" t="str">
        <f>IF(COUNTIF(Text!$C$4:$C$110,C728)&gt;0,VLOOKUP(C728,Text!$C$4:$H$110,6,FALSE),"")</f>
        <v/>
      </c>
      <c r="C728" s="53" t="s">
        <v>1913</v>
      </c>
      <c r="D728" s="61"/>
      <c r="E728" s="55" t="s">
        <v>1914</v>
      </c>
      <c r="F728" s="52" t="s">
        <v>3207</v>
      </c>
    </row>
    <row r="729" spans="2:6" x14ac:dyDescent="0.25">
      <c r="B729" s="52" t="str">
        <f>IF(COUNTIF(Text!$C$4:$C$110,C729)&gt;0,VLOOKUP(C729,Text!$C$4:$H$110,6,FALSE),"")</f>
        <v/>
      </c>
      <c r="C729" s="53" t="s">
        <v>1915</v>
      </c>
      <c r="D729" s="61"/>
      <c r="E729" s="55" t="s">
        <v>1916</v>
      </c>
      <c r="F729" s="52" t="s">
        <v>3207</v>
      </c>
    </row>
    <row r="730" spans="2:6" x14ac:dyDescent="0.25">
      <c r="B730" s="52" t="str">
        <f>IF(COUNTIF(Text!$C$4:$C$110,C730)&gt;0,VLOOKUP(C730,Text!$C$4:$H$110,6,FALSE),"")</f>
        <v/>
      </c>
      <c r="C730" s="53" t="s">
        <v>1917</v>
      </c>
      <c r="D730" s="61"/>
      <c r="E730" s="55" t="s">
        <v>1918</v>
      </c>
      <c r="F730" s="52" t="s">
        <v>3207</v>
      </c>
    </row>
    <row r="731" spans="2:6" x14ac:dyDescent="0.25">
      <c r="B731" s="52" t="str">
        <f>IF(COUNTIF(Text!$C$4:$C$110,C731)&gt;0,VLOOKUP(C731,Text!$C$4:$H$110,6,FALSE),"")</f>
        <v/>
      </c>
      <c r="C731" s="53" t="s">
        <v>1919</v>
      </c>
      <c r="D731" s="61"/>
      <c r="E731" s="55" t="s">
        <v>1920</v>
      </c>
      <c r="F731" s="52" t="s">
        <v>3207</v>
      </c>
    </row>
    <row r="732" spans="2:6" x14ac:dyDescent="0.25">
      <c r="B732" s="52" t="str">
        <f>IF(COUNTIF(Text!$C$4:$C$110,C732)&gt;0,VLOOKUP(C732,Text!$C$4:$H$110,6,FALSE),"")</f>
        <v/>
      </c>
      <c r="C732" s="53" t="s">
        <v>1921</v>
      </c>
      <c r="D732" s="61"/>
      <c r="E732" s="55" t="s">
        <v>1922</v>
      </c>
      <c r="F732" s="52" t="s">
        <v>3207</v>
      </c>
    </row>
    <row r="733" spans="2:6" x14ac:dyDescent="0.25">
      <c r="B733" s="52" t="str">
        <f>IF(COUNTIF(Text!$C$4:$C$110,C733)&gt;0,VLOOKUP(C733,Text!$C$4:$H$110,6,FALSE),"")</f>
        <v/>
      </c>
      <c r="C733" s="53" t="s">
        <v>1923</v>
      </c>
      <c r="D733" s="61"/>
      <c r="E733" s="55" t="s">
        <v>1924</v>
      </c>
      <c r="F733" s="52" t="s">
        <v>3207</v>
      </c>
    </row>
    <row r="734" spans="2:6" x14ac:dyDescent="0.25">
      <c r="B734" s="52" t="str">
        <f>IF(COUNTIF(Text!$C$4:$C$110,C734)&gt;0,VLOOKUP(C734,Text!$C$4:$H$110,6,FALSE),"")</f>
        <v/>
      </c>
      <c r="C734" s="53" t="s">
        <v>471</v>
      </c>
      <c r="D734" s="55"/>
      <c r="E734" s="55" t="s">
        <v>1925</v>
      </c>
      <c r="F734" s="52" t="s">
        <v>3207</v>
      </c>
    </row>
    <row r="735" spans="2:6" x14ac:dyDescent="0.25">
      <c r="B735" s="52" t="str">
        <f>IF(COUNTIF(Text!$C$4:$C$110,C735)&gt;0,VLOOKUP(C735,Text!$C$4:$H$110,6,FALSE),"")</f>
        <v/>
      </c>
      <c r="C735" s="53" t="s">
        <v>1926</v>
      </c>
      <c r="D735" s="61"/>
      <c r="E735" s="55" t="s">
        <v>1927</v>
      </c>
      <c r="F735" s="52" t="s">
        <v>3207</v>
      </c>
    </row>
    <row r="736" spans="2:6" x14ac:dyDescent="0.25">
      <c r="B736" s="52" t="str">
        <f>IF(COUNTIF(Text!$C$4:$C$110,C736)&gt;0,VLOOKUP(C736,Text!$C$4:$H$110,6,FALSE),"")</f>
        <v/>
      </c>
      <c r="C736" s="53" t="s">
        <v>1928</v>
      </c>
      <c r="D736" s="61"/>
      <c r="E736" s="55" t="s">
        <v>1929</v>
      </c>
      <c r="F736" s="52" t="s">
        <v>3207</v>
      </c>
    </row>
    <row r="737" spans="2:6" x14ac:dyDescent="0.25">
      <c r="B737" s="52" t="str">
        <f>IF(COUNTIF(Text!$C$4:$C$110,C737)&gt;0,VLOOKUP(C737,Text!$C$4:$H$110,6,FALSE),"")</f>
        <v/>
      </c>
      <c r="C737" s="53" t="s">
        <v>532</v>
      </c>
      <c r="D737" s="61"/>
      <c r="E737" s="55" t="s">
        <v>1930</v>
      </c>
      <c r="F737" s="52" t="s">
        <v>3207</v>
      </c>
    </row>
    <row r="738" spans="2:6" x14ac:dyDescent="0.25">
      <c r="B738" s="52" t="str">
        <f>IF(COUNTIF(Text!$C$4:$C$110,C738)&gt;0,VLOOKUP(C738,Text!$C$4:$H$110,6,FALSE),"")</f>
        <v/>
      </c>
      <c r="C738" s="53" t="s">
        <v>1931</v>
      </c>
      <c r="D738" s="61"/>
      <c r="E738" s="55" t="s">
        <v>1932</v>
      </c>
      <c r="F738" s="52" t="s">
        <v>3207</v>
      </c>
    </row>
    <row r="739" spans="2:6" x14ac:dyDescent="0.25">
      <c r="B739" s="52" t="str">
        <f>IF(COUNTIF(Text!$C$4:$C$110,C739)&gt;0,VLOOKUP(C739,Text!$C$4:$H$110,6,FALSE),"")</f>
        <v/>
      </c>
      <c r="C739" s="53" t="s">
        <v>1933</v>
      </c>
      <c r="D739" s="61"/>
      <c r="E739" s="55" t="s">
        <v>1934</v>
      </c>
      <c r="F739" s="52" t="s">
        <v>3207</v>
      </c>
    </row>
    <row r="740" spans="2:6" x14ac:dyDescent="0.25">
      <c r="B740" s="52" t="str">
        <f>IF(COUNTIF(Text!$C$4:$C$110,C740)&gt;0,VLOOKUP(C740,Text!$C$4:$H$110,6,FALSE),"")</f>
        <v/>
      </c>
      <c r="C740" s="53" t="s">
        <v>1935</v>
      </c>
      <c r="D740" s="61"/>
      <c r="E740" s="55" t="s">
        <v>1936</v>
      </c>
      <c r="F740" s="52" t="s">
        <v>3207</v>
      </c>
    </row>
    <row r="741" spans="2:6" x14ac:dyDescent="0.25">
      <c r="B741" s="52" t="str">
        <f>IF(COUNTIF(Text!$C$4:$C$110,C741)&gt;0,VLOOKUP(C741,Text!$C$4:$H$110,6,FALSE),"")</f>
        <v/>
      </c>
      <c r="C741" s="53" t="s">
        <v>1937</v>
      </c>
      <c r="D741" s="61"/>
      <c r="E741" s="55" t="s">
        <v>1938</v>
      </c>
      <c r="F741" s="52" t="s">
        <v>3207</v>
      </c>
    </row>
    <row r="742" spans="2:6" x14ac:dyDescent="0.25">
      <c r="B742" s="52" t="str">
        <f>IF(COUNTIF(Text!$C$4:$C$110,C742)&gt;0,VLOOKUP(C742,Text!$C$4:$H$110,6,FALSE),"")</f>
        <v/>
      </c>
      <c r="C742" s="53" t="s">
        <v>1939</v>
      </c>
      <c r="D742" s="61"/>
      <c r="E742" s="55" t="s">
        <v>1940</v>
      </c>
      <c r="F742" s="52" t="s">
        <v>3207</v>
      </c>
    </row>
    <row r="743" spans="2:6" x14ac:dyDescent="0.25">
      <c r="B743" s="52" t="str">
        <f>IF(COUNTIF(Text!$C$4:$C$110,C743)&gt;0,VLOOKUP(C743,Text!$C$4:$H$110,6,FALSE),"")</f>
        <v/>
      </c>
      <c r="C743" s="53" t="s">
        <v>1941</v>
      </c>
      <c r="D743" s="61"/>
      <c r="E743" s="55" t="s">
        <v>1942</v>
      </c>
      <c r="F743" s="52" t="s">
        <v>3207</v>
      </c>
    </row>
    <row r="744" spans="2:6" x14ac:dyDescent="0.25">
      <c r="B744" s="52" t="str">
        <f>IF(COUNTIF(Text!$C$4:$C$110,C744)&gt;0,VLOOKUP(C744,Text!$C$4:$H$110,6,FALSE),"")</f>
        <v/>
      </c>
      <c r="C744" s="53" t="s">
        <v>1943</v>
      </c>
      <c r="D744" s="61"/>
      <c r="E744" s="55" t="s">
        <v>1944</v>
      </c>
      <c r="F744" s="52" t="s">
        <v>3207</v>
      </c>
    </row>
    <row r="745" spans="2:6" ht="25" x14ac:dyDescent="0.25">
      <c r="B745" s="52" t="str">
        <f>IF(COUNTIF(Text!$C$4:$C$110,C745)&gt;0,VLOOKUP(C745,Text!$C$4:$H$110,6,FALSE),"")</f>
        <v/>
      </c>
      <c r="C745" s="53" t="s">
        <v>1945</v>
      </c>
      <c r="D745" s="61"/>
      <c r="E745" s="55" t="s">
        <v>1946</v>
      </c>
      <c r="F745" s="52" t="s">
        <v>3207</v>
      </c>
    </row>
    <row r="746" spans="2:6" ht="25" x14ac:dyDescent="0.25">
      <c r="B746" s="52" t="str">
        <f>IF(COUNTIF(Text!$C$4:$C$110,C746)&gt;0,VLOOKUP(C746,Text!$C$4:$H$110,6,FALSE),"")</f>
        <v/>
      </c>
      <c r="C746" s="53" t="s">
        <v>1947</v>
      </c>
      <c r="D746" s="61"/>
      <c r="E746" s="55" t="s">
        <v>1948</v>
      </c>
      <c r="F746" s="52" t="s">
        <v>3207</v>
      </c>
    </row>
    <row r="747" spans="2:6" ht="25" x14ac:dyDescent="0.25">
      <c r="B747" s="52" t="str">
        <f>IF(COUNTIF(Text!$C$4:$C$110,C747)&gt;0,VLOOKUP(C747,Text!$C$4:$H$110,6,FALSE),"")</f>
        <v/>
      </c>
      <c r="C747" s="53" t="s">
        <v>1949</v>
      </c>
      <c r="D747" s="61"/>
      <c r="E747" s="55" t="s">
        <v>1950</v>
      </c>
      <c r="F747" s="52" t="s">
        <v>3207</v>
      </c>
    </row>
    <row r="748" spans="2:6" x14ac:dyDescent="0.25">
      <c r="B748" s="52" t="str">
        <f>IF(COUNTIF(Text!$C$4:$C$110,C748)&gt;0,VLOOKUP(C748,Text!$C$4:$H$110,6,FALSE),"")</f>
        <v/>
      </c>
      <c r="C748" s="53" t="s">
        <v>1951</v>
      </c>
      <c r="D748" s="61"/>
      <c r="E748" s="55" t="s">
        <v>1952</v>
      </c>
      <c r="F748" s="52" t="s">
        <v>3207</v>
      </c>
    </row>
    <row r="749" spans="2:6" x14ac:dyDescent="0.25">
      <c r="B749" s="52" t="str">
        <f>IF(COUNTIF(Text!$C$4:$C$110,C749)&gt;0,VLOOKUP(C749,Text!$C$4:$H$110,6,FALSE),"")</f>
        <v/>
      </c>
      <c r="C749" s="53" t="s">
        <v>587</v>
      </c>
      <c r="D749" s="61"/>
      <c r="E749" s="55" t="s">
        <v>1953</v>
      </c>
      <c r="F749" s="52" t="s">
        <v>3207</v>
      </c>
    </row>
    <row r="750" spans="2:6" x14ac:dyDescent="0.25">
      <c r="B750" s="52" t="str">
        <f>IF(COUNTIF(Text!$C$4:$C$110,C750)&gt;0,VLOOKUP(C750,Text!$C$4:$H$110,6,FALSE),"")</f>
        <v/>
      </c>
      <c r="C750" s="53" t="s">
        <v>595</v>
      </c>
      <c r="D750" s="61"/>
      <c r="E750" s="55" t="s">
        <v>1954</v>
      </c>
      <c r="F750" s="52" t="s">
        <v>3207</v>
      </c>
    </row>
    <row r="751" spans="2:6" x14ac:dyDescent="0.25">
      <c r="B751" s="52" t="str">
        <f>IF(COUNTIF(Text!$C$4:$C$110,C751)&gt;0,VLOOKUP(C751,Text!$C$4:$H$110,6,FALSE),"")</f>
        <v/>
      </c>
      <c r="C751" s="53" t="s">
        <v>179</v>
      </c>
      <c r="D751" s="61"/>
      <c r="E751" s="55" t="s">
        <v>839</v>
      </c>
      <c r="F751" s="52" t="s">
        <v>3207</v>
      </c>
    </row>
    <row r="752" spans="2:6" x14ac:dyDescent="0.25">
      <c r="B752" s="52" t="str">
        <f>IF(COUNTIF(Text!$C$4:$C$110,C752)&gt;0,VLOOKUP(C752,Text!$C$4:$H$110,6,FALSE),"")</f>
        <v/>
      </c>
      <c r="C752" s="53" t="s">
        <v>599</v>
      </c>
      <c r="D752" s="61"/>
      <c r="E752" s="55" t="s">
        <v>1955</v>
      </c>
      <c r="F752" s="52" t="s">
        <v>3207</v>
      </c>
    </row>
    <row r="753" spans="1:6" x14ac:dyDescent="0.25">
      <c r="B753" s="52" t="str">
        <f>IF(COUNTIF(Text!$C$4:$C$110,C753)&gt;0,VLOOKUP(C753,Text!$C$4:$H$110,6,FALSE),"")</f>
        <v/>
      </c>
      <c r="C753" s="53" t="s">
        <v>215</v>
      </c>
      <c r="D753" s="61"/>
      <c r="E753" s="55" t="s">
        <v>1956</v>
      </c>
      <c r="F753" s="52" t="s">
        <v>3207</v>
      </c>
    </row>
    <row r="754" spans="1:6" x14ac:dyDescent="0.25">
      <c r="B754" s="52" t="str">
        <f>IF(COUNTIF(Text!$C$4:$C$110,C754)&gt;0,VLOOKUP(C754,Text!$C$4:$H$110,6,FALSE),"")</f>
        <v/>
      </c>
      <c r="C754" s="53" t="s">
        <v>216</v>
      </c>
      <c r="D754" s="61"/>
      <c r="E754" s="55" t="s">
        <v>1957</v>
      </c>
      <c r="F754" s="52" t="s">
        <v>3207</v>
      </c>
    </row>
    <row r="755" spans="1:6" x14ac:dyDescent="0.25">
      <c r="B755" s="52" t="str">
        <f>IF(COUNTIF(Text!$C$4:$C$110,C755)&gt;0,VLOOKUP(C755,Text!$C$4:$H$110,6,FALSE),"")</f>
        <v/>
      </c>
      <c r="C755" s="53" t="s">
        <v>217</v>
      </c>
      <c r="D755" s="61"/>
      <c r="E755" s="55" t="s">
        <v>843</v>
      </c>
      <c r="F755" s="52" t="s">
        <v>3207</v>
      </c>
    </row>
    <row r="756" spans="1:6" ht="25" x14ac:dyDescent="0.25">
      <c r="B756" s="52" t="str">
        <f>IF(COUNTIF(Text!$C$4:$C$110,C756)&gt;0,VLOOKUP(C756,Text!$C$4:$H$110,6,FALSE),"")</f>
        <v/>
      </c>
      <c r="C756" s="53" t="s">
        <v>606</v>
      </c>
      <c r="D756" s="61"/>
      <c r="E756" s="55" t="s">
        <v>1958</v>
      </c>
      <c r="F756" s="52" t="s">
        <v>3207</v>
      </c>
    </row>
    <row r="757" spans="1:6" x14ac:dyDescent="0.25">
      <c r="B757" s="52" t="str">
        <f>IF(COUNTIF(Text!$C$4:$C$110,C757)&gt;0,VLOOKUP(C757,Text!$C$4:$H$110,6,FALSE),"")</f>
        <v/>
      </c>
      <c r="C757" s="53" t="s">
        <v>1959</v>
      </c>
      <c r="D757" s="61"/>
      <c r="E757" s="55" t="s">
        <v>1960</v>
      </c>
      <c r="F757" s="52" t="s">
        <v>3207</v>
      </c>
    </row>
    <row r="758" spans="1:6" ht="25" x14ac:dyDescent="0.25">
      <c r="B758" s="52" t="str">
        <f>IF(COUNTIF(Text!$C$4:$C$110,C758)&gt;0,VLOOKUP(C758,Text!$C$4:$H$110,6,FALSE),"")</f>
        <v/>
      </c>
      <c r="C758" s="53" t="s">
        <v>214</v>
      </c>
      <c r="D758" s="61"/>
      <c r="E758" s="55" t="s">
        <v>1961</v>
      </c>
      <c r="F758" s="52" t="s">
        <v>3207</v>
      </c>
    </row>
    <row r="759" spans="1:6" ht="25" x14ac:dyDescent="0.25">
      <c r="B759" s="52" t="str">
        <f>IF(COUNTIF(Text!$C$4:$C$110,C759)&gt;0,VLOOKUP(C759,Text!$C$4:$H$110,6,FALSE),"")</f>
        <v/>
      </c>
      <c r="C759" s="53" t="s">
        <v>613</v>
      </c>
      <c r="D759" s="61"/>
      <c r="E759" s="55" t="s">
        <v>1962</v>
      </c>
      <c r="F759" s="52" t="s">
        <v>3207</v>
      </c>
    </row>
    <row r="760" spans="1:6" x14ac:dyDescent="0.25">
      <c r="B760" s="52" t="str">
        <f>IF(COUNTIF(Text!$C$4:$C$110,C760)&gt;0,VLOOKUP(C760,Text!$C$4:$H$110,6,FALSE),"")</f>
        <v/>
      </c>
      <c r="C760" s="53" t="s">
        <v>618</v>
      </c>
      <c r="D760" s="61"/>
      <c r="E760" s="55" t="s">
        <v>1963</v>
      </c>
      <c r="F760" s="52" t="s">
        <v>3207</v>
      </c>
    </row>
    <row r="761" spans="1:6" x14ac:dyDescent="0.25">
      <c r="B761" s="52" t="str">
        <f>IF(COUNTIF(Text!$C$4:$C$110,C761)&gt;0,VLOOKUP(C761,Text!$C$4:$H$110,6,FALSE),"")</f>
        <v/>
      </c>
      <c r="C761" s="53" t="s">
        <v>253</v>
      </c>
      <c r="D761" s="61"/>
      <c r="E761" s="55" t="s">
        <v>1964</v>
      </c>
      <c r="F761" s="52" t="s">
        <v>3207</v>
      </c>
    </row>
    <row r="762" spans="1:6" x14ac:dyDescent="0.25">
      <c r="A762" s="126"/>
      <c r="B762" s="52" t="str">
        <f>IF(COUNTIF(Text!$C$4:$C$110,C762)&gt;0,VLOOKUP(C762,Text!$C$4:$H$110,6,FALSE),"")</f>
        <v/>
      </c>
      <c r="C762" s="65" t="s">
        <v>3425</v>
      </c>
      <c r="D762" s="61"/>
      <c r="E762" s="213" t="s">
        <v>3426</v>
      </c>
      <c r="F762" s="52" t="s">
        <v>3207</v>
      </c>
    </row>
    <row r="763" spans="1:6" x14ac:dyDescent="0.25">
      <c r="B763" s="52" t="str">
        <f>IF(COUNTIF(Text!$C$4:$C$110,C763)&gt;0,VLOOKUP(C763,Text!$C$4:$H$110,6,FALSE),"")</f>
        <v/>
      </c>
      <c r="C763" s="53" t="s">
        <v>235</v>
      </c>
      <c r="D763" s="61"/>
      <c r="E763" s="55" t="s">
        <v>1965</v>
      </c>
      <c r="F763" s="52" t="s">
        <v>3207</v>
      </c>
    </row>
    <row r="764" spans="1:6" x14ac:dyDescent="0.25">
      <c r="B764" s="52" t="str">
        <f>IF(COUNTIF(Text!$C$4:$C$110,C764)&gt;0,VLOOKUP(C764,Text!$C$4:$H$110,6,FALSE),"")</f>
        <v/>
      </c>
      <c r="C764" s="53" t="s">
        <v>636</v>
      </c>
      <c r="D764" s="61"/>
      <c r="E764" s="55" t="s">
        <v>1966</v>
      </c>
      <c r="F764" s="52" t="s">
        <v>3207</v>
      </c>
    </row>
    <row r="765" spans="1:6" x14ac:dyDescent="0.25">
      <c r="B765" s="52" t="str">
        <f>IF(COUNTIF(Text!$C$4:$C$110,C765)&gt;0,VLOOKUP(C765,Text!$C$4:$H$110,6,FALSE),"")</f>
        <v/>
      </c>
      <c r="C765" s="53" t="s">
        <v>639</v>
      </c>
      <c r="D765" s="61"/>
      <c r="E765" s="55" t="s">
        <v>1967</v>
      </c>
      <c r="F765" s="52" t="s">
        <v>3207</v>
      </c>
    </row>
    <row r="766" spans="1:6" x14ac:dyDescent="0.25">
      <c r="B766" s="52" t="str">
        <f>IF(COUNTIF(Text!$C$4:$C$110,C766)&gt;0,VLOOKUP(C766,Text!$C$4:$H$110,6,FALSE),"")</f>
        <v/>
      </c>
      <c r="C766" s="53" t="s">
        <v>659</v>
      </c>
      <c r="D766" s="61"/>
      <c r="E766" s="55" t="s">
        <v>1968</v>
      </c>
      <c r="F766" s="52" t="s">
        <v>3207</v>
      </c>
    </row>
    <row r="767" spans="1:6" x14ac:dyDescent="0.25">
      <c r="B767" s="52" t="str">
        <f>IF(COUNTIF(Text!$C$4:$C$110,C767)&gt;0,VLOOKUP(C767,Text!$C$4:$H$110,6,FALSE),"")</f>
        <v/>
      </c>
      <c r="C767" s="53" t="s">
        <v>661</v>
      </c>
      <c r="D767" s="61"/>
      <c r="E767" s="55" t="s">
        <v>1969</v>
      </c>
      <c r="F767" s="52" t="s">
        <v>3207</v>
      </c>
    </row>
    <row r="768" spans="1:6" x14ac:dyDescent="0.25">
      <c r="B768" s="52" t="str">
        <f>IF(COUNTIF(Text!$C$4:$C$110,C768)&gt;0,VLOOKUP(C768,Text!$C$4:$H$110,6,FALSE),"")</f>
        <v/>
      </c>
      <c r="C768" s="53" t="s">
        <v>663</v>
      </c>
      <c r="D768" s="61"/>
      <c r="E768" s="55" t="s">
        <v>1970</v>
      </c>
      <c r="F768" s="52" t="s">
        <v>3207</v>
      </c>
    </row>
    <row r="769" spans="2:6" x14ac:dyDescent="0.25">
      <c r="B769" s="52" t="str">
        <f>IF(COUNTIF(Text!$C$4:$C$110,C769)&gt;0,VLOOKUP(C769,Text!$C$4:$H$110,6,FALSE),"")</f>
        <v/>
      </c>
      <c r="C769" s="53" t="s">
        <v>666</v>
      </c>
      <c r="D769" s="61"/>
      <c r="E769" s="55" t="s">
        <v>1971</v>
      </c>
      <c r="F769" s="52" t="s">
        <v>3207</v>
      </c>
    </row>
    <row r="770" spans="2:6" x14ac:dyDescent="0.25">
      <c r="B770" s="52" t="str">
        <f>IF(COUNTIF(Text!$C$4:$C$110,C770)&gt;0,VLOOKUP(C770,Text!$C$4:$H$110,6,FALSE),"")</f>
        <v/>
      </c>
      <c r="C770" s="53" t="s">
        <v>669</v>
      </c>
      <c r="D770" s="61"/>
      <c r="E770" s="55" t="s">
        <v>1972</v>
      </c>
      <c r="F770" s="52" t="s">
        <v>3207</v>
      </c>
    </row>
    <row r="771" spans="2:6" x14ac:dyDescent="0.25">
      <c r="B771" s="52" t="str">
        <f>IF(COUNTIF(Text!$C$4:$C$110,C771)&gt;0,VLOOKUP(C771,Text!$C$4:$H$110,6,FALSE),"")</f>
        <v/>
      </c>
      <c r="C771" s="53" t="s">
        <v>677</v>
      </c>
      <c r="D771" s="61"/>
      <c r="E771" s="55" t="s">
        <v>1973</v>
      </c>
      <c r="F771" s="52" t="s">
        <v>3207</v>
      </c>
    </row>
    <row r="772" spans="2:6" x14ac:dyDescent="0.25">
      <c r="B772" s="52" t="str">
        <f>IF(COUNTIF(Text!$C$4:$C$110,C772)&gt;0,VLOOKUP(C772,Text!$C$4:$H$110,6,FALSE),"")</f>
        <v/>
      </c>
      <c r="C772" s="53" t="s">
        <v>679</v>
      </c>
      <c r="D772" s="61"/>
      <c r="E772" s="55" t="s">
        <v>1974</v>
      </c>
      <c r="F772" s="52" t="s">
        <v>3207</v>
      </c>
    </row>
    <row r="773" spans="2:6" x14ac:dyDescent="0.25">
      <c r="B773" s="52" t="str">
        <f>IF(COUNTIF(Text!$C$4:$C$110,C773)&gt;0,VLOOKUP(C773,Text!$C$4:$H$110,6,FALSE),"")</f>
        <v/>
      </c>
      <c r="C773" s="53" t="s">
        <v>681</v>
      </c>
      <c r="D773" s="61"/>
      <c r="E773" s="55" t="s">
        <v>1975</v>
      </c>
      <c r="F773" s="52" t="s">
        <v>3207</v>
      </c>
    </row>
    <row r="774" spans="2:6" x14ac:dyDescent="0.25">
      <c r="B774" s="52" t="str">
        <f>IF(COUNTIF(Text!$C$4:$C$110,C774)&gt;0,VLOOKUP(C774,Text!$C$4:$H$110,6,FALSE),"")</f>
        <v/>
      </c>
      <c r="C774" s="53" t="s">
        <v>683</v>
      </c>
      <c r="D774" s="55"/>
      <c r="E774" s="55" t="s">
        <v>1976</v>
      </c>
      <c r="F774" s="52" t="s">
        <v>3207</v>
      </c>
    </row>
    <row r="775" spans="2:6" x14ac:dyDescent="0.25">
      <c r="B775" s="52" t="str">
        <f>IF(COUNTIF(Text!$C$4:$C$110,C775)&gt;0,VLOOKUP(C775,Text!$C$4:$H$110,6,FALSE),"")</f>
        <v/>
      </c>
      <c r="C775" s="53" t="s">
        <v>690</v>
      </c>
      <c r="D775" s="61"/>
      <c r="E775" s="55" t="s">
        <v>1977</v>
      </c>
      <c r="F775" s="52" t="s">
        <v>3207</v>
      </c>
    </row>
    <row r="776" spans="2:6" x14ac:dyDescent="0.25">
      <c r="B776" s="52" t="str">
        <f>IF(COUNTIF(Text!$C$4:$C$110,C776)&gt;0,VLOOKUP(C776,Text!$C$4:$H$110,6,FALSE),"")</f>
        <v/>
      </c>
      <c r="C776" s="53" t="s">
        <v>692</v>
      </c>
      <c r="D776" s="61"/>
      <c r="E776" s="55" t="s">
        <v>1978</v>
      </c>
      <c r="F776" s="52" t="s">
        <v>3207</v>
      </c>
    </row>
    <row r="777" spans="2:6" x14ac:dyDescent="0.25">
      <c r="B777" s="52" t="str">
        <f>IF(COUNTIF(Text!$C$4:$C$110,C777)&gt;0,VLOOKUP(C777,Text!$C$4:$H$110,6,FALSE),"")</f>
        <v/>
      </c>
      <c r="C777" s="53" t="s">
        <v>694</v>
      </c>
      <c r="D777" s="61"/>
      <c r="E777" s="55" t="s">
        <v>1979</v>
      </c>
      <c r="F777" s="52" t="s">
        <v>3207</v>
      </c>
    </row>
    <row r="778" spans="2:6" x14ac:dyDescent="0.25">
      <c r="B778" s="52" t="str">
        <f>IF(COUNTIF(Text!$C$4:$C$110,C778)&gt;0,VLOOKUP(C778,Text!$C$4:$H$110,6,FALSE),"")</f>
        <v/>
      </c>
      <c r="C778" s="53" t="s">
        <v>696</v>
      </c>
      <c r="D778" s="61"/>
      <c r="E778" s="55" t="s">
        <v>1980</v>
      </c>
      <c r="F778" s="52" t="s">
        <v>3207</v>
      </c>
    </row>
    <row r="779" spans="2:6" x14ac:dyDescent="0.25">
      <c r="B779" s="52" t="str">
        <f>IF(COUNTIF(Text!$C$4:$C$110,C779)&gt;0,VLOOKUP(C779,Text!$C$4:$H$110,6,FALSE),"")</f>
        <v/>
      </c>
      <c r="C779" s="53" t="s">
        <v>698</v>
      </c>
      <c r="D779" s="61"/>
      <c r="E779" s="55" t="s">
        <v>1981</v>
      </c>
      <c r="F779" s="52" t="s">
        <v>3207</v>
      </c>
    </row>
    <row r="780" spans="2:6" x14ac:dyDescent="0.25">
      <c r="B780" s="52" t="str">
        <f>IF(COUNTIF(Text!$C$4:$C$110,C780)&gt;0,VLOOKUP(C780,Text!$C$4:$H$110,6,FALSE),"")</f>
        <v/>
      </c>
      <c r="C780" s="53" t="s">
        <v>700</v>
      </c>
      <c r="D780" s="55"/>
      <c r="E780" s="55" t="s">
        <v>1982</v>
      </c>
      <c r="F780" s="52" t="s">
        <v>3207</v>
      </c>
    </row>
    <row r="781" spans="2:6" x14ac:dyDescent="0.25">
      <c r="B781" s="52" t="str">
        <f>IF(COUNTIF(Text!$C$4:$C$110,C781)&gt;0,VLOOKUP(C781,Text!$C$4:$H$110,6,FALSE),"")</f>
        <v/>
      </c>
      <c r="C781" s="53" t="s">
        <v>702</v>
      </c>
      <c r="D781" s="61"/>
      <c r="E781" s="55" t="s">
        <v>1983</v>
      </c>
      <c r="F781" s="52" t="s">
        <v>3207</v>
      </c>
    </row>
    <row r="782" spans="2:6" x14ac:dyDescent="0.25">
      <c r="B782" s="52" t="str">
        <f>IF(COUNTIF(Text!$C$4:$C$110,C782)&gt;0,VLOOKUP(C782,Text!$C$4:$H$110,6,FALSE),"")</f>
        <v/>
      </c>
      <c r="C782" s="53" t="s">
        <v>704</v>
      </c>
      <c r="D782" s="61"/>
      <c r="E782" s="55" t="s">
        <v>1984</v>
      </c>
      <c r="F782" s="52" t="s">
        <v>3207</v>
      </c>
    </row>
    <row r="783" spans="2:6" x14ac:dyDescent="0.25">
      <c r="B783" s="52" t="str">
        <f>IF(COUNTIF(Text!$C$4:$C$110,C783)&gt;0,VLOOKUP(C783,Text!$C$4:$H$110,6,FALSE),"")</f>
        <v/>
      </c>
      <c r="C783" s="53" t="s">
        <v>705</v>
      </c>
      <c r="D783" s="61"/>
      <c r="E783" s="55" t="s">
        <v>1985</v>
      </c>
      <c r="F783" s="52" t="s">
        <v>3207</v>
      </c>
    </row>
    <row r="784" spans="2:6" x14ac:dyDescent="0.25">
      <c r="B784" s="52" t="str">
        <f>IF(COUNTIF(Text!$C$4:$C$110,C784)&gt;0,VLOOKUP(C784,Text!$C$4:$H$110,6,FALSE),"")</f>
        <v/>
      </c>
      <c r="C784" s="53" t="s">
        <v>707</v>
      </c>
      <c r="D784" s="61"/>
      <c r="E784" s="55" t="s">
        <v>1986</v>
      </c>
      <c r="F784" s="52" t="s">
        <v>3207</v>
      </c>
    </row>
    <row r="785" spans="2:6" x14ac:dyDescent="0.25">
      <c r="B785" s="52" t="str">
        <f>IF(COUNTIF(Text!$C$4:$C$110,C785)&gt;0,VLOOKUP(C785,Text!$C$4:$H$110,6,FALSE),"")</f>
        <v/>
      </c>
      <c r="C785" s="53" t="s">
        <v>708</v>
      </c>
      <c r="D785" s="61"/>
      <c r="E785" s="55" t="s">
        <v>1987</v>
      </c>
      <c r="F785" s="52" t="s">
        <v>3207</v>
      </c>
    </row>
    <row r="786" spans="2:6" x14ac:dyDescent="0.25">
      <c r="B786" s="52" t="str">
        <f>IF(COUNTIF(Text!$C$4:$C$110,C786)&gt;0,VLOOKUP(C786,Text!$C$4:$H$110,6,FALSE),"")</f>
        <v/>
      </c>
      <c r="C786" s="53" t="s">
        <v>709</v>
      </c>
      <c r="D786" s="61"/>
      <c r="E786" s="55" t="s">
        <v>1988</v>
      </c>
      <c r="F786" s="52" t="s">
        <v>3207</v>
      </c>
    </row>
    <row r="787" spans="2:6" x14ac:dyDescent="0.25">
      <c r="B787" s="52" t="str">
        <f>IF(COUNTIF(Text!$C$4:$C$110,C787)&gt;0,VLOOKUP(C787,Text!$C$4:$H$110,6,FALSE),"")</f>
        <v/>
      </c>
      <c r="C787" s="53" t="s">
        <v>710</v>
      </c>
      <c r="D787" s="61"/>
      <c r="E787" s="55" t="s">
        <v>1989</v>
      </c>
      <c r="F787" s="52" t="s">
        <v>3207</v>
      </c>
    </row>
    <row r="788" spans="2:6" x14ac:dyDescent="0.25">
      <c r="B788" s="52" t="str">
        <f>IF(COUNTIF(Text!$C$4:$C$110,C788)&gt;0,VLOOKUP(C788,Text!$C$4:$H$110,6,FALSE),"")</f>
        <v/>
      </c>
      <c r="C788" s="53" t="s">
        <v>712</v>
      </c>
      <c r="D788" s="61"/>
      <c r="E788" s="55" t="s">
        <v>1990</v>
      </c>
      <c r="F788" s="52" t="s">
        <v>3207</v>
      </c>
    </row>
    <row r="789" spans="2:6" x14ac:dyDescent="0.25">
      <c r="B789" s="52" t="str">
        <f>IF(COUNTIF(Text!$C$4:$C$110,C789)&gt;0,VLOOKUP(C789,Text!$C$4:$H$110,6,FALSE),"")</f>
        <v/>
      </c>
      <c r="C789" s="53" t="s">
        <v>713</v>
      </c>
      <c r="D789" s="61"/>
      <c r="E789" s="55" t="s">
        <v>1991</v>
      </c>
      <c r="F789" s="52" t="s">
        <v>3207</v>
      </c>
    </row>
    <row r="790" spans="2:6" x14ac:dyDescent="0.25">
      <c r="B790" s="52" t="str">
        <f>IF(COUNTIF(Text!$C$4:$C$110,C790)&gt;0,VLOOKUP(C790,Text!$C$4:$H$110,6,FALSE),"")</f>
        <v/>
      </c>
      <c r="C790" s="53" t="s">
        <v>715</v>
      </c>
      <c r="D790" s="61"/>
      <c r="E790" s="55" t="s">
        <v>1992</v>
      </c>
      <c r="F790" s="52" t="s">
        <v>3207</v>
      </c>
    </row>
    <row r="791" spans="2:6" x14ac:dyDescent="0.25">
      <c r="B791" s="52" t="str">
        <f>IF(COUNTIF(Text!$C$4:$C$110,C791)&gt;0,VLOOKUP(C791,Text!$C$4:$H$110,6,FALSE),"")</f>
        <v/>
      </c>
      <c r="C791" s="53" t="s">
        <v>716</v>
      </c>
      <c r="D791" s="61"/>
      <c r="E791" s="55" t="s">
        <v>1993</v>
      </c>
      <c r="F791" s="52" t="s">
        <v>3207</v>
      </c>
    </row>
    <row r="792" spans="2:6" x14ac:dyDescent="0.25">
      <c r="B792" s="52" t="str">
        <f>IF(COUNTIF(Text!$C$4:$C$110,C792)&gt;0,VLOOKUP(C792,Text!$C$4:$H$110,6,FALSE),"")</f>
        <v/>
      </c>
      <c r="C792" s="53" t="s">
        <v>722</v>
      </c>
      <c r="D792" s="61"/>
      <c r="E792" s="55" t="s">
        <v>1994</v>
      </c>
      <c r="F792" s="52" t="s">
        <v>3207</v>
      </c>
    </row>
    <row r="793" spans="2:6" x14ac:dyDescent="0.25">
      <c r="B793" s="52" t="str">
        <f>IF(COUNTIF(Text!$C$4:$C$110,C793)&gt;0,VLOOKUP(C793,Text!$C$4:$H$110,6,FALSE),"")</f>
        <v/>
      </c>
      <c r="C793" s="53" t="s">
        <v>736</v>
      </c>
      <c r="D793" s="61"/>
      <c r="E793" s="55" t="s">
        <v>1995</v>
      </c>
      <c r="F793" s="52" t="s">
        <v>3207</v>
      </c>
    </row>
    <row r="794" spans="2:6" x14ac:dyDescent="0.25">
      <c r="B794" s="52" t="str">
        <f>IF(COUNTIF(Text!$C$4:$C$110,C794)&gt;0,VLOOKUP(C794,Text!$C$4:$H$110,6,FALSE),"")</f>
        <v/>
      </c>
      <c r="C794" s="53" t="s">
        <v>741</v>
      </c>
      <c r="D794" s="61"/>
      <c r="E794" s="55" t="s">
        <v>1996</v>
      </c>
      <c r="F794" s="52" t="s">
        <v>3207</v>
      </c>
    </row>
    <row r="795" spans="2:6" x14ac:dyDescent="0.25">
      <c r="B795" s="52" t="str">
        <f>IF(COUNTIF(Text!$C$4:$C$110,C795)&gt;0,VLOOKUP(C795,Text!$C$4:$H$110,6,FALSE),"")</f>
        <v/>
      </c>
      <c r="C795" s="53" t="s">
        <v>761</v>
      </c>
      <c r="D795" s="61"/>
      <c r="E795" s="55" t="s">
        <v>1997</v>
      </c>
      <c r="F795" s="52" t="s">
        <v>3207</v>
      </c>
    </row>
    <row r="796" spans="2:6" x14ac:dyDescent="0.25">
      <c r="B796" s="52" t="str">
        <f>IF(COUNTIF(Text!$C$4:$C$110,C796)&gt;0,VLOOKUP(C796,Text!$C$4:$H$110,6,FALSE),"")</f>
        <v/>
      </c>
      <c r="C796" s="53" t="s">
        <v>776</v>
      </c>
      <c r="D796" s="61"/>
      <c r="E796" s="55" t="s">
        <v>1337</v>
      </c>
      <c r="F796" s="52" t="s">
        <v>3207</v>
      </c>
    </row>
    <row r="797" spans="2:6" x14ac:dyDescent="0.25">
      <c r="B797" s="52" t="str">
        <f>IF(COUNTIF(Text!$C$4:$C$110,C797)&gt;0,VLOOKUP(C797,Text!$C$4:$H$110,6,FALSE),"")</f>
        <v/>
      </c>
      <c r="C797" s="53" t="s">
        <v>778</v>
      </c>
      <c r="D797" s="61"/>
      <c r="E797" s="55" t="s">
        <v>1338</v>
      </c>
      <c r="F797" s="52" t="s">
        <v>3207</v>
      </c>
    </row>
    <row r="798" spans="2:6" x14ac:dyDescent="0.25">
      <c r="B798" s="52" t="str">
        <f>IF(COUNTIF(Text!$C$4:$C$110,C798)&gt;0,VLOOKUP(C798,Text!$C$4:$H$110,6,FALSE),"")</f>
        <v/>
      </c>
      <c r="C798" s="53" t="s">
        <v>784</v>
      </c>
      <c r="D798" s="61"/>
      <c r="E798" s="55" t="s">
        <v>3289</v>
      </c>
      <c r="F798" s="52" t="s">
        <v>3207</v>
      </c>
    </row>
    <row r="799" spans="2:6" x14ac:dyDescent="0.25">
      <c r="B799" s="52" t="str">
        <f>IF(COUNTIF(Text!$C$4:$C$110,C799)&gt;0,VLOOKUP(C799,Text!$C$4:$H$110,6,FALSE),"")</f>
        <v/>
      </c>
      <c r="C799" s="53" t="s">
        <v>786</v>
      </c>
      <c r="D799" s="61"/>
      <c r="E799" s="55" t="s">
        <v>1998</v>
      </c>
      <c r="F799" s="52" t="s">
        <v>3207</v>
      </c>
    </row>
    <row r="800" spans="2:6" x14ac:dyDescent="0.25">
      <c r="B800" s="52" t="str">
        <f>IF(COUNTIF(Text!$C$4:$C$110,C800)&gt;0,VLOOKUP(C800,Text!$C$4:$H$110,6,FALSE),"")</f>
        <v/>
      </c>
      <c r="C800" s="53" t="s">
        <v>788</v>
      </c>
      <c r="D800" s="61"/>
      <c r="E800" s="55" t="s">
        <v>1999</v>
      </c>
      <c r="F800" s="52" t="s">
        <v>3207</v>
      </c>
    </row>
    <row r="801" spans="2:6" x14ac:dyDescent="0.25">
      <c r="B801" s="52" t="str">
        <f>IF(COUNTIF(Text!$C$4:$C$110,C801)&gt;0,VLOOKUP(C801,Text!$C$4:$H$110,6,FALSE),"")</f>
        <v/>
      </c>
      <c r="C801" s="53" t="s">
        <v>789</v>
      </c>
      <c r="D801" s="61"/>
      <c r="E801" s="55" t="s">
        <v>2000</v>
      </c>
      <c r="F801" s="52" t="s">
        <v>3207</v>
      </c>
    </row>
    <row r="802" spans="2:6" x14ac:dyDescent="0.25">
      <c r="B802" s="52" t="str">
        <f>IF(COUNTIF(Text!$C$4:$C$110,C802)&gt;0,VLOOKUP(C802,Text!$C$4:$H$110,6,FALSE),"")</f>
        <v/>
      </c>
      <c r="C802" s="53" t="s">
        <v>792</v>
      </c>
      <c r="D802" s="61"/>
      <c r="E802" s="55" t="s">
        <v>2001</v>
      </c>
      <c r="F802" s="52" t="s">
        <v>3207</v>
      </c>
    </row>
    <row r="803" spans="2:6" x14ac:dyDescent="0.25">
      <c r="B803" s="52" t="str">
        <f>IF(COUNTIF(Text!$C$4:$C$110,C803)&gt;0,VLOOKUP(C803,Text!$C$4:$H$110,6,FALSE),"")</f>
        <v/>
      </c>
      <c r="C803" s="53" t="s">
        <v>2002</v>
      </c>
      <c r="D803" s="61"/>
      <c r="E803" s="55" t="s">
        <v>2003</v>
      </c>
      <c r="F803" s="52" t="s">
        <v>3207</v>
      </c>
    </row>
    <row r="804" spans="2:6" x14ac:dyDescent="0.25">
      <c r="B804" s="52" t="str">
        <f>IF(COUNTIF(Text!$C$4:$C$110,C804)&gt;0,VLOOKUP(C804,Text!$C$4:$H$110,6,FALSE),"")</f>
        <v/>
      </c>
      <c r="C804" s="53" t="s">
        <v>796</v>
      </c>
      <c r="D804" s="61"/>
      <c r="E804" s="55" t="s">
        <v>2004</v>
      </c>
      <c r="F804" s="52" t="s">
        <v>3207</v>
      </c>
    </row>
    <row r="805" spans="2:6" x14ac:dyDescent="0.25">
      <c r="B805" s="52" t="str">
        <f>IF(COUNTIF(Text!$C$4:$C$110,C805)&gt;0,VLOOKUP(C805,Text!$C$4:$H$110,6,FALSE),"")</f>
        <v/>
      </c>
      <c r="C805" s="53" t="s">
        <v>798</v>
      </c>
      <c r="D805" s="61"/>
      <c r="E805" s="55" t="s">
        <v>2005</v>
      </c>
      <c r="F805" s="52" t="s">
        <v>3207</v>
      </c>
    </row>
    <row r="806" spans="2:6" x14ac:dyDescent="0.25">
      <c r="B806" s="52" t="str">
        <f>IF(COUNTIF(Text!$C$4:$C$110,C806)&gt;0,VLOOKUP(C806,Text!$C$4:$H$110,6,FALSE),"")</f>
        <v/>
      </c>
      <c r="C806" s="53" t="s">
        <v>800</v>
      </c>
      <c r="D806" s="61"/>
      <c r="E806" s="55" t="s">
        <v>2006</v>
      </c>
      <c r="F806" s="52" t="s">
        <v>3207</v>
      </c>
    </row>
    <row r="807" spans="2:6" x14ac:dyDescent="0.25">
      <c r="B807" s="52" t="str">
        <f>IF(COUNTIF(Text!$C$4:$C$110,C807)&gt;0,VLOOKUP(C807,Text!$C$4:$H$110,6,FALSE),"")</f>
        <v/>
      </c>
      <c r="C807" s="53" t="s">
        <v>4</v>
      </c>
      <c r="D807" s="61"/>
      <c r="E807" s="55" t="s">
        <v>1310</v>
      </c>
      <c r="F807" s="52" t="s">
        <v>3207</v>
      </c>
    </row>
    <row r="808" spans="2:6" x14ac:dyDescent="0.25">
      <c r="B808" s="52" t="str">
        <f>IF(COUNTIF(Text!$C$4:$C$110,C808)&gt;0,VLOOKUP(C808,Text!$C$4:$H$110,6,FALSE),"")</f>
        <v/>
      </c>
      <c r="C808" s="53" t="s">
        <v>803</v>
      </c>
      <c r="D808" s="61"/>
      <c r="E808" s="55" t="s">
        <v>2007</v>
      </c>
      <c r="F808" s="52" t="s">
        <v>3207</v>
      </c>
    </row>
    <row r="809" spans="2:6" x14ac:dyDescent="0.25">
      <c r="B809" s="52" t="str">
        <f>IF(COUNTIF(Text!$C$4:$C$110,C809)&gt;0,VLOOKUP(C809,Text!$C$4:$H$110,6,FALSE),"")</f>
        <v/>
      </c>
      <c r="C809" s="53" t="s">
        <v>805</v>
      </c>
      <c r="D809" s="61"/>
      <c r="E809" s="55" t="s">
        <v>2008</v>
      </c>
      <c r="F809" s="52" t="s">
        <v>3207</v>
      </c>
    </row>
    <row r="810" spans="2:6" x14ac:dyDescent="0.25">
      <c r="B810" s="52" t="str">
        <f>IF(COUNTIF(Text!$C$4:$C$110,C810)&gt;0,VLOOKUP(C810,Text!$C$4:$H$110,6,FALSE),"")</f>
        <v/>
      </c>
      <c r="C810" s="53" t="s">
        <v>2009</v>
      </c>
      <c r="D810" s="61"/>
      <c r="E810" s="55" t="s">
        <v>1305</v>
      </c>
      <c r="F810" s="52" t="s">
        <v>3207</v>
      </c>
    </row>
    <row r="811" spans="2:6" x14ac:dyDescent="0.25">
      <c r="B811" s="52" t="str">
        <f>IF(COUNTIF(Text!$C$4:$C$110,C811)&gt;0,VLOOKUP(C811,Text!$C$4:$H$110,6,FALSE),"")</f>
        <v/>
      </c>
      <c r="C811" s="53" t="s">
        <v>10</v>
      </c>
      <c r="D811" s="61"/>
      <c r="E811" s="55" t="s">
        <v>2010</v>
      </c>
      <c r="F811" s="52" t="s">
        <v>3207</v>
      </c>
    </row>
    <row r="812" spans="2:6" x14ac:dyDescent="0.25">
      <c r="B812" s="52" t="str">
        <f>IF(COUNTIF(Text!$C$4:$C$110,C812)&gt;0,VLOOKUP(C812,Text!$C$4:$H$110,6,FALSE),"")</f>
        <v/>
      </c>
      <c r="C812" s="53" t="s">
        <v>811</v>
      </c>
      <c r="D812" s="61"/>
      <c r="E812" s="55" t="s">
        <v>2011</v>
      </c>
      <c r="F812" s="52" t="s">
        <v>3207</v>
      </c>
    </row>
    <row r="813" spans="2:6" x14ac:dyDescent="0.25">
      <c r="B813" s="52" t="str">
        <f>IF(COUNTIF(Text!$C$4:$C$110,C813)&gt;0,VLOOKUP(C813,Text!$C$4:$H$110,6,FALSE),"")</f>
        <v/>
      </c>
      <c r="C813" s="53" t="s">
        <v>813</v>
      </c>
      <c r="D813" s="61"/>
      <c r="E813" s="55" t="s">
        <v>2012</v>
      </c>
      <c r="F813" s="52" t="s">
        <v>3207</v>
      </c>
    </row>
    <row r="814" spans="2:6" x14ac:dyDescent="0.25">
      <c r="B814" s="52" t="str">
        <f>IF(COUNTIF(Text!$C$4:$C$110,C814)&gt;0,VLOOKUP(C814,Text!$C$4:$H$110,6,FALSE),"")</f>
        <v/>
      </c>
      <c r="C814" s="53" t="s">
        <v>815</v>
      </c>
      <c r="D814" s="61"/>
      <c r="E814" s="55" t="s">
        <v>2013</v>
      </c>
      <c r="F814" s="52" t="s">
        <v>3207</v>
      </c>
    </row>
    <row r="815" spans="2:6" x14ac:dyDescent="0.25">
      <c r="B815" s="52" t="str">
        <f>IF(COUNTIF(Text!$C$4:$C$110,C815)&gt;0,VLOOKUP(C815,Text!$C$4:$H$110,6,FALSE),"")</f>
        <v/>
      </c>
      <c r="C815" s="53" t="s">
        <v>817</v>
      </c>
      <c r="D815" s="61"/>
      <c r="E815" s="55" t="s">
        <v>817</v>
      </c>
      <c r="F815" s="52" t="s">
        <v>3207</v>
      </c>
    </row>
    <row r="816" spans="2:6" x14ac:dyDescent="0.25">
      <c r="B816" s="52" t="str">
        <f>IF(COUNTIF(Text!$C$4:$C$110,C816)&gt;0,VLOOKUP(C816,Text!$C$4:$H$110,6,FALSE),"")</f>
        <v/>
      </c>
      <c r="C816" s="53" t="s">
        <v>822</v>
      </c>
      <c r="D816" s="61"/>
      <c r="E816" s="55" t="s">
        <v>2014</v>
      </c>
      <c r="F816" s="52" t="s">
        <v>3207</v>
      </c>
    </row>
    <row r="817" spans="1:6" x14ac:dyDescent="0.25">
      <c r="A817" s="570"/>
      <c r="B817" s="52" t="str">
        <f>IF(COUNTIF(Text!$C$4:$C$110,C817)&gt;0,VLOOKUP(C817,Text!$C$4:$H$110,6,FALSE),"")</f>
        <v/>
      </c>
      <c r="C817" s="53" t="s">
        <v>825</v>
      </c>
      <c r="D817" s="55"/>
      <c r="E817" s="55" t="s">
        <v>2015</v>
      </c>
      <c r="F817" s="52" t="s">
        <v>3207</v>
      </c>
    </row>
    <row r="818" spans="1:6" x14ac:dyDescent="0.25">
      <c r="B818" s="52" t="str">
        <f>IF(COUNTIF(Text!$C$4:$C$110,C818)&gt;0,VLOOKUP(C818,Text!$C$4:$H$110,6,FALSE),"")</f>
        <v/>
      </c>
      <c r="C818" s="53" t="s">
        <v>827</v>
      </c>
      <c r="D818" s="61"/>
      <c r="E818" s="55" t="s">
        <v>2016</v>
      </c>
      <c r="F818" s="52" t="s">
        <v>3207</v>
      </c>
    </row>
    <row r="819" spans="1:6" x14ac:dyDescent="0.25">
      <c r="B819" s="52" t="str">
        <f>IF(COUNTIF(Text!$C$4:$C$110,C819)&gt;0,VLOOKUP(C819,Text!$C$4:$H$110,6,FALSE),"")</f>
        <v/>
      </c>
      <c r="C819" s="53" t="s">
        <v>834</v>
      </c>
      <c r="D819" s="61"/>
      <c r="E819" s="55" t="s">
        <v>2017</v>
      </c>
      <c r="F819" s="52" t="s">
        <v>3207</v>
      </c>
    </row>
    <row r="820" spans="1:6" x14ac:dyDescent="0.25">
      <c r="B820" s="52" t="str">
        <f>IF(COUNTIF(Text!$C$4:$C$110,C820)&gt;0,VLOOKUP(C820,Text!$C$4:$H$110,6,FALSE),"")</f>
        <v/>
      </c>
      <c r="C820" s="53" t="s">
        <v>842</v>
      </c>
      <c r="D820" s="61"/>
      <c r="E820" s="55" t="s">
        <v>2018</v>
      </c>
      <c r="F820" s="52" t="s">
        <v>3207</v>
      </c>
    </row>
    <row r="821" spans="1:6" x14ac:dyDescent="0.25">
      <c r="B821" s="52" t="str">
        <f>IF(COUNTIF(Text!$C$4:$C$110,C821)&gt;0,VLOOKUP(C821,Text!$C$4:$H$110,6,FALSE),"")</f>
        <v/>
      </c>
      <c r="C821" s="53" t="s">
        <v>848</v>
      </c>
      <c r="D821" s="61"/>
      <c r="E821" s="55" t="s">
        <v>2019</v>
      </c>
      <c r="F821" s="52" t="s">
        <v>3207</v>
      </c>
    </row>
    <row r="822" spans="1:6" x14ac:dyDescent="0.25">
      <c r="B822" s="52" t="str">
        <f>IF(COUNTIF(Text!$C$4:$C$110,C822)&gt;0,VLOOKUP(C822,Text!$C$4:$H$110,6,FALSE),"")</f>
        <v/>
      </c>
      <c r="C822" s="53" t="s">
        <v>851</v>
      </c>
      <c r="D822" s="61"/>
      <c r="E822" s="55" t="s">
        <v>2020</v>
      </c>
      <c r="F822" s="52" t="s">
        <v>3207</v>
      </c>
    </row>
    <row r="823" spans="1:6" x14ac:dyDescent="0.25">
      <c r="B823" s="52" t="str">
        <f>IF(COUNTIF(Text!$C$4:$C$110,C823)&gt;0,VLOOKUP(C823,Text!$C$4:$H$110,6,FALSE),"")</f>
        <v/>
      </c>
      <c r="C823" s="53" t="s">
        <v>855</v>
      </c>
      <c r="D823" s="55"/>
      <c r="E823" s="55" t="s">
        <v>2021</v>
      </c>
      <c r="F823" s="52" t="s">
        <v>3207</v>
      </c>
    </row>
    <row r="824" spans="1:6" x14ac:dyDescent="0.25">
      <c r="B824" s="52" t="str">
        <f>IF(COUNTIF(Text!$C$4:$C$110,C824)&gt;0,VLOOKUP(C824,Text!$C$4:$H$110,6,FALSE),"")</f>
        <v/>
      </c>
      <c r="C824" s="53" t="s">
        <v>2022</v>
      </c>
      <c r="D824" s="61"/>
      <c r="E824" s="55" t="s">
        <v>2023</v>
      </c>
      <c r="F824" s="52" t="s">
        <v>3207</v>
      </c>
    </row>
    <row r="825" spans="1:6" x14ac:dyDescent="0.25">
      <c r="B825" s="52" t="str">
        <f>IF(COUNTIF(Text!$C$4:$C$110,C825)&gt;0,VLOOKUP(C825,Text!$C$4:$H$110,6,FALSE),"")</f>
        <v/>
      </c>
      <c r="C825" s="53" t="s">
        <v>862</v>
      </c>
      <c r="D825" s="61"/>
      <c r="E825" s="55" t="s">
        <v>2014</v>
      </c>
      <c r="F825" s="52" t="s">
        <v>3207</v>
      </c>
    </row>
    <row r="826" spans="1:6" x14ac:dyDescent="0.25">
      <c r="B826" s="52" t="str">
        <f>IF(COUNTIF(Text!$C$4:$C$110,C826)&gt;0,VLOOKUP(C826,Text!$C$4:$H$110,6,FALSE),"")</f>
        <v/>
      </c>
      <c r="C826" s="53" t="s">
        <v>2024</v>
      </c>
      <c r="D826" s="61"/>
      <c r="E826" s="55" t="s">
        <v>2025</v>
      </c>
      <c r="F826" s="52" t="s">
        <v>3207</v>
      </c>
    </row>
    <row r="827" spans="1:6" x14ac:dyDescent="0.25">
      <c r="B827" s="52" t="str">
        <f>IF(COUNTIF(Text!$C$4:$C$110,C827)&gt;0,VLOOKUP(C827,Text!$C$4:$H$110,6,FALSE),"")</f>
        <v/>
      </c>
      <c r="C827" s="53" t="s">
        <v>14</v>
      </c>
      <c r="D827" s="61"/>
      <c r="E827" s="55" t="s">
        <v>2026</v>
      </c>
      <c r="F827" s="52" t="s">
        <v>3207</v>
      </c>
    </row>
    <row r="828" spans="1:6" x14ac:dyDescent="0.25">
      <c r="B828" s="52" t="str">
        <f>IF(COUNTIF(Text!$C$4:$C$110,C828)&gt;0,VLOOKUP(C828,Text!$C$4:$H$110,6,FALSE),"")</f>
        <v/>
      </c>
      <c r="C828" s="53" t="s">
        <v>251</v>
      </c>
      <c r="D828" s="61"/>
      <c r="E828" s="55" t="s">
        <v>2027</v>
      </c>
      <c r="F828" s="52" t="s">
        <v>3207</v>
      </c>
    </row>
    <row r="829" spans="1:6" x14ac:dyDescent="0.25">
      <c r="B829" s="52" t="str">
        <f>IF(COUNTIF(Text!$C$4:$C$110,C829)&gt;0,VLOOKUP(C829,Text!$C$4:$H$110,6,FALSE),"")</f>
        <v/>
      </c>
      <c r="C829" s="53" t="s">
        <v>15</v>
      </c>
      <c r="D829" s="61"/>
      <c r="E829" s="55" t="s">
        <v>2028</v>
      </c>
      <c r="F829" s="52" t="s">
        <v>3207</v>
      </c>
    </row>
    <row r="830" spans="1:6" x14ac:dyDescent="0.25">
      <c r="B830" s="52" t="str">
        <f>IF(COUNTIF(Text!$C$4:$C$110,C830)&gt;0,VLOOKUP(C830,Text!$C$4:$H$110,6,FALSE),"")</f>
        <v/>
      </c>
      <c r="C830" s="53" t="s">
        <v>252</v>
      </c>
      <c r="D830" s="61"/>
      <c r="E830" s="55" t="s">
        <v>2029</v>
      </c>
      <c r="F830" s="52" t="s">
        <v>3207</v>
      </c>
    </row>
    <row r="831" spans="1:6" x14ac:dyDescent="0.25">
      <c r="B831" s="52" t="str">
        <f>IF(COUNTIF(Text!$C$4:$C$110,C831)&gt;0,VLOOKUP(C831,Text!$C$4:$H$110,6,FALSE),"")</f>
        <v/>
      </c>
      <c r="C831" s="53" t="s">
        <v>36</v>
      </c>
      <c r="D831" s="61"/>
      <c r="E831" s="55" t="s">
        <v>2030</v>
      </c>
      <c r="F831" s="52" t="s">
        <v>3207</v>
      </c>
    </row>
    <row r="832" spans="1:6" x14ac:dyDescent="0.25">
      <c r="B832" s="52" t="str">
        <f>IF(COUNTIF(Text!$C$4:$C$110,C832)&gt;0,VLOOKUP(C832,Text!$C$4:$H$110,6,FALSE),"")</f>
        <v/>
      </c>
      <c r="C832" s="53" t="s">
        <v>37</v>
      </c>
      <c r="D832" s="61"/>
      <c r="E832" s="55" t="s">
        <v>2031</v>
      </c>
      <c r="F832" s="52" t="s">
        <v>3207</v>
      </c>
    </row>
    <row r="833" spans="2:6" x14ac:dyDescent="0.25">
      <c r="B833" s="52" t="str">
        <f>IF(COUNTIF(Text!$C$4:$C$110,C833)&gt;0,VLOOKUP(C833,Text!$C$4:$H$110,6,FALSE),"")</f>
        <v/>
      </c>
      <c r="C833" s="53" t="s">
        <v>16</v>
      </c>
      <c r="D833" s="61"/>
      <c r="E833" s="55" t="s">
        <v>2032</v>
      </c>
      <c r="F833" s="52" t="s">
        <v>3207</v>
      </c>
    </row>
    <row r="834" spans="2:6" x14ac:dyDescent="0.25">
      <c r="B834" s="52" t="str">
        <f>IF(COUNTIF(Text!$C$4:$C$110,C834)&gt;0,VLOOKUP(C834,Text!$C$4:$H$110,6,FALSE),"")</f>
        <v/>
      </c>
      <c r="C834" s="53" t="s">
        <v>17</v>
      </c>
      <c r="D834" s="61"/>
      <c r="E834" s="55" t="s">
        <v>2033</v>
      </c>
      <c r="F834" s="52" t="s">
        <v>3207</v>
      </c>
    </row>
    <row r="835" spans="2:6" x14ac:dyDescent="0.25">
      <c r="B835" s="52" t="str">
        <f>IF(COUNTIF(Text!$C$4:$C$110,C835)&gt;0,VLOOKUP(C835,Text!$C$4:$H$110,6,FALSE),"")</f>
        <v/>
      </c>
      <c r="C835" s="53" t="s">
        <v>18</v>
      </c>
      <c r="D835" s="61"/>
      <c r="E835" s="55" t="s">
        <v>2034</v>
      </c>
      <c r="F835" s="52" t="s">
        <v>3207</v>
      </c>
    </row>
    <row r="836" spans="2:6" x14ac:dyDescent="0.25">
      <c r="B836" s="52" t="str">
        <f>IF(COUNTIF(Text!$C$4:$C$110,C836)&gt;0,VLOOKUP(C836,Text!$C$4:$H$110,6,FALSE),"")</f>
        <v/>
      </c>
      <c r="C836" s="53" t="s">
        <v>19</v>
      </c>
      <c r="D836" s="61"/>
      <c r="E836" s="55" t="s">
        <v>2035</v>
      </c>
      <c r="F836" s="52" t="s">
        <v>3207</v>
      </c>
    </row>
    <row r="837" spans="2:6" x14ac:dyDescent="0.25">
      <c r="B837" s="52" t="str">
        <f>IF(COUNTIF(Text!$C$4:$C$110,C837)&gt;0,VLOOKUP(C837,Text!$C$4:$H$110,6,FALSE),"")</f>
        <v/>
      </c>
      <c r="C837" s="53" t="s">
        <v>231</v>
      </c>
      <c r="D837" s="61"/>
      <c r="E837" s="55" t="s">
        <v>2036</v>
      </c>
      <c r="F837" s="52" t="s">
        <v>3207</v>
      </c>
    </row>
    <row r="838" spans="2:6" x14ac:dyDescent="0.25">
      <c r="B838" s="52" t="str">
        <f>IF(COUNTIF(Text!$C$4:$C$110,C838)&gt;0,VLOOKUP(C838,Text!$C$4:$H$110,6,FALSE),"")</f>
        <v/>
      </c>
      <c r="C838" s="53" t="s">
        <v>233</v>
      </c>
      <c r="D838" s="61"/>
      <c r="E838" s="55" t="s">
        <v>2037</v>
      </c>
      <c r="F838" s="52" t="s">
        <v>3207</v>
      </c>
    </row>
    <row r="839" spans="2:6" x14ac:dyDescent="0.25">
      <c r="B839" s="52" t="str">
        <f>IF(COUNTIF(Text!$C$4:$C$110,C839)&gt;0,VLOOKUP(C839,Text!$C$4:$H$110,6,FALSE),"")</f>
        <v/>
      </c>
      <c r="C839" s="53" t="s">
        <v>232</v>
      </c>
      <c r="D839" s="61"/>
      <c r="E839" s="55" t="s">
        <v>2038</v>
      </c>
      <c r="F839" s="52" t="s">
        <v>3207</v>
      </c>
    </row>
    <row r="840" spans="2:6" x14ac:dyDescent="0.25">
      <c r="B840" s="52" t="str">
        <f>IF(COUNTIF(Text!$C$4:$C$110,C840)&gt;0,VLOOKUP(C840,Text!$C$4:$H$110,6,FALSE),"")</f>
        <v/>
      </c>
      <c r="C840" s="53" t="s">
        <v>234</v>
      </c>
      <c r="D840" s="61"/>
      <c r="E840" s="55" t="s">
        <v>2039</v>
      </c>
      <c r="F840" s="52" t="s">
        <v>3207</v>
      </c>
    </row>
    <row r="841" spans="2:6" x14ac:dyDescent="0.25">
      <c r="B841" s="52" t="str">
        <f>IF(COUNTIF(Text!$C$4:$C$110,C841)&gt;0,VLOOKUP(C841,Text!$C$4:$H$110,6,FALSE),"")</f>
        <v/>
      </c>
      <c r="C841" s="53" t="s">
        <v>2040</v>
      </c>
      <c r="D841" s="61"/>
      <c r="E841" s="55" t="s">
        <v>2041</v>
      </c>
      <c r="F841" s="52" t="s">
        <v>3207</v>
      </c>
    </row>
    <row r="842" spans="2:6" x14ac:dyDescent="0.25">
      <c r="B842" s="52" t="str">
        <f>IF(COUNTIF(Text!$C$4:$C$110,C842)&gt;0,VLOOKUP(C842,Text!$C$4:$H$110,6,FALSE),"")</f>
        <v/>
      </c>
      <c r="C842" s="53" t="s">
        <v>236</v>
      </c>
      <c r="D842" s="55"/>
      <c r="E842" s="213" t="s">
        <v>3641</v>
      </c>
      <c r="F842" s="52" t="s">
        <v>3207</v>
      </c>
    </row>
    <row r="843" spans="2:6" x14ac:dyDescent="0.25">
      <c r="B843" s="52" t="str">
        <f>IF(COUNTIF(Text!$C$4:$C$110,C843)&gt;0,VLOOKUP(C843,Text!$C$4:$H$110,6,FALSE),"")</f>
        <v/>
      </c>
      <c r="C843" s="53" t="s">
        <v>20</v>
      </c>
      <c r="D843" s="61"/>
      <c r="E843" s="55" t="s">
        <v>2042</v>
      </c>
      <c r="F843" s="52" t="s">
        <v>3207</v>
      </c>
    </row>
    <row r="844" spans="2:6" x14ac:dyDescent="0.25">
      <c r="B844" s="52" t="str">
        <f>IF(COUNTIF(Text!$C$4:$C$110,C844)&gt;0,VLOOKUP(C844,Text!$C$4:$H$110,6,FALSE),"")</f>
        <v/>
      </c>
      <c r="C844" s="53" t="s">
        <v>21</v>
      </c>
      <c r="D844" s="61"/>
      <c r="E844" s="55" t="s">
        <v>2043</v>
      </c>
      <c r="F844" s="52" t="s">
        <v>3207</v>
      </c>
    </row>
    <row r="845" spans="2:6" x14ac:dyDescent="0.25">
      <c r="B845" s="52" t="str">
        <f>IF(COUNTIF(Text!$C$4:$C$110,C845)&gt;0,VLOOKUP(C845,Text!$C$4:$H$110,6,FALSE),"")</f>
        <v/>
      </c>
      <c r="C845" s="53" t="s">
        <v>22</v>
      </c>
      <c r="D845" s="61"/>
      <c r="E845" s="55" t="s">
        <v>2044</v>
      </c>
      <c r="F845" s="52" t="s">
        <v>3207</v>
      </c>
    </row>
    <row r="846" spans="2:6" x14ac:dyDescent="0.25">
      <c r="B846" s="52" t="str">
        <f>IF(COUNTIF(Text!$C$4:$C$110,C846)&gt;0,VLOOKUP(C846,Text!$C$4:$H$110,6,FALSE),"")</f>
        <v/>
      </c>
      <c r="C846" s="53" t="s">
        <v>23</v>
      </c>
      <c r="D846" s="61"/>
      <c r="E846" s="55" t="s">
        <v>2045</v>
      </c>
      <c r="F846" s="52" t="s">
        <v>3207</v>
      </c>
    </row>
    <row r="847" spans="2:6" x14ac:dyDescent="0.25">
      <c r="B847" s="52" t="str">
        <f>IF(COUNTIF(Text!$C$4:$C$110,C847)&gt;0,VLOOKUP(C847,Text!$C$4:$H$110,6,FALSE),"")</f>
        <v/>
      </c>
      <c r="C847" s="53" t="s">
        <v>24</v>
      </c>
      <c r="D847" s="61"/>
      <c r="E847" s="55" t="s">
        <v>2046</v>
      </c>
      <c r="F847" s="52" t="s">
        <v>3207</v>
      </c>
    </row>
    <row r="848" spans="2:6" x14ac:dyDescent="0.25">
      <c r="B848" s="52" t="str">
        <f>IF(COUNTIF(Text!$C$4:$C$110,C848)&gt;0,VLOOKUP(C848,Text!$C$4:$H$110,6,FALSE),"")</f>
        <v/>
      </c>
      <c r="C848" s="53" t="s">
        <v>25</v>
      </c>
      <c r="D848" s="61"/>
      <c r="E848" s="55" t="s">
        <v>2047</v>
      </c>
      <c r="F848" s="52" t="s">
        <v>3207</v>
      </c>
    </row>
    <row r="849" spans="2:6" x14ac:dyDescent="0.25">
      <c r="B849" s="52" t="str">
        <f>IF(COUNTIF(Text!$C$4:$C$110,C849)&gt;0,VLOOKUP(C849,Text!$C$4:$H$110,6,FALSE),"")</f>
        <v/>
      </c>
      <c r="C849" s="53" t="s">
        <v>26</v>
      </c>
      <c r="D849" s="61"/>
      <c r="E849" s="55" t="s">
        <v>2048</v>
      </c>
      <c r="F849" s="52" t="s">
        <v>3207</v>
      </c>
    </row>
    <row r="850" spans="2:6" x14ac:dyDescent="0.25">
      <c r="B850" s="52" t="str">
        <f>IF(COUNTIF(Text!$C$4:$C$110,C850)&gt;0,VLOOKUP(C850,Text!$C$4:$H$110,6,FALSE),"")</f>
        <v/>
      </c>
      <c r="C850" s="53" t="s">
        <v>27</v>
      </c>
      <c r="D850" s="61"/>
      <c r="E850" s="213" t="s">
        <v>3432</v>
      </c>
      <c r="F850" s="52" t="s">
        <v>3207</v>
      </c>
    </row>
    <row r="851" spans="2:6" x14ac:dyDescent="0.25">
      <c r="B851" s="52" t="str">
        <f>IF(COUNTIF(Text!$C$4:$C$110,C851)&gt;0,VLOOKUP(C851,Text!$C$4:$H$110,6,FALSE),"")</f>
        <v/>
      </c>
      <c r="C851" s="53" t="s">
        <v>28</v>
      </c>
      <c r="D851" s="61"/>
      <c r="E851" s="55" t="s">
        <v>2049</v>
      </c>
      <c r="F851" s="52" t="s">
        <v>3207</v>
      </c>
    </row>
    <row r="852" spans="2:6" x14ac:dyDescent="0.25">
      <c r="B852" s="52" t="str">
        <f>IF(COUNTIF(Text!$C$4:$C$110,C852)&gt;0,VLOOKUP(C852,Text!$C$4:$H$110,6,FALSE),"")</f>
        <v/>
      </c>
      <c r="C852" s="53" t="s">
        <v>29</v>
      </c>
      <c r="D852" s="61"/>
      <c r="E852" s="55" t="s">
        <v>2050</v>
      </c>
      <c r="F852" s="52" t="s">
        <v>3207</v>
      </c>
    </row>
    <row r="853" spans="2:6" x14ac:dyDescent="0.25">
      <c r="B853" s="52" t="str">
        <f>IF(COUNTIF(Text!$C$4:$C$110,C853)&gt;0,VLOOKUP(C853,Text!$C$4:$H$110,6,FALSE),"")</f>
        <v/>
      </c>
      <c r="C853" s="53" t="s">
        <v>30</v>
      </c>
      <c r="D853" s="61"/>
      <c r="E853" s="55" t="s">
        <v>2051</v>
      </c>
      <c r="F853" s="52" t="s">
        <v>3207</v>
      </c>
    </row>
    <row r="854" spans="2:6" x14ac:dyDescent="0.25">
      <c r="B854" s="52" t="str">
        <f>IF(COUNTIF(Text!$C$4:$C$110,C854)&gt;0,VLOOKUP(C854,Text!$C$4:$H$110,6,FALSE),"")</f>
        <v/>
      </c>
      <c r="C854" s="53" t="s">
        <v>31</v>
      </c>
      <c r="D854" s="61"/>
      <c r="E854" s="55" t="s">
        <v>2052</v>
      </c>
      <c r="F854" s="52" t="s">
        <v>3207</v>
      </c>
    </row>
    <row r="855" spans="2:6" x14ac:dyDescent="0.25">
      <c r="B855" s="52" t="str">
        <f>IF(COUNTIF(Text!$C$4:$C$110,C855)&gt;0,VLOOKUP(C855,Text!$C$4:$H$110,6,FALSE),"")</f>
        <v/>
      </c>
      <c r="C855" s="53" t="s">
        <v>934</v>
      </c>
      <c r="D855" s="61"/>
      <c r="E855" s="55" t="s">
        <v>2053</v>
      </c>
      <c r="F855" s="52" t="s">
        <v>3207</v>
      </c>
    </row>
    <row r="856" spans="2:6" x14ac:dyDescent="0.25">
      <c r="B856" s="52" t="str">
        <f>IF(COUNTIF(Text!$C$4:$C$110,C856)&gt;0,VLOOKUP(C856,Text!$C$4:$H$110,6,FALSE),"")</f>
        <v/>
      </c>
      <c r="C856" s="53" t="s">
        <v>937</v>
      </c>
      <c r="D856" s="61"/>
      <c r="E856" s="55" t="s">
        <v>2054</v>
      </c>
      <c r="F856" s="52" t="s">
        <v>3207</v>
      </c>
    </row>
    <row r="857" spans="2:6" x14ac:dyDescent="0.25">
      <c r="B857" s="52" t="str">
        <f>IF(COUNTIF(Text!$C$4:$C$110,C857)&gt;0,VLOOKUP(C857,Text!$C$4:$H$110,6,FALSE),"")</f>
        <v/>
      </c>
      <c r="C857" s="53" t="s">
        <v>940</v>
      </c>
      <c r="D857" s="61"/>
      <c r="E857" s="55" t="s">
        <v>2055</v>
      </c>
      <c r="F857" s="52" t="s">
        <v>3207</v>
      </c>
    </row>
    <row r="858" spans="2:6" x14ac:dyDescent="0.25">
      <c r="B858" s="52" t="str">
        <f>IF(COUNTIF(Text!$C$4:$C$110,C858)&gt;0,VLOOKUP(C858,Text!$C$4:$H$110,6,FALSE),"")</f>
        <v/>
      </c>
      <c r="C858" s="53" t="s">
        <v>943</v>
      </c>
      <c r="D858" s="61"/>
      <c r="E858" s="55" t="s">
        <v>2056</v>
      </c>
      <c r="F858" s="52" t="s">
        <v>3207</v>
      </c>
    </row>
    <row r="859" spans="2:6" x14ac:dyDescent="0.25">
      <c r="B859" s="52" t="str">
        <f>IF(COUNTIF(Text!$C$4:$C$110,C859)&gt;0,VLOOKUP(C859,Text!$C$4:$H$110,6,FALSE),"")</f>
        <v/>
      </c>
      <c r="C859" s="53" t="s">
        <v>237</v>
      </c>
      <c r="D859" s="61"/>
      <c r="E859" s="55" t="s">
        <v>2057</v>
      </c>
      <c r="F859" s="52" t="s">
        <v>3207</v>
      </c>
    </row>
    <row r="860" spans="2:6" x14ac:dyDescent="0.25">
      <c r="B860" s="52" t="str">
        <f>IF(COUNTIF(Text!$C$4:$C$110,C860)&gt;0,VLOOKUP(C860,Text!$C$4:$H$110,6,FALSE),"")</f>
        <v/>
      </c>
      <c r="C860" s="53" t="s">
        <v>9</v>
      </c>
      <c r="D860" s="61"/>
      <c r="E860" s="55" t="s">
        <v>2058</v>
      </c>
      <c r="F860" s="52" t="s">
        <v>3207</v>
      </c>
    </row>
    <row r="861" spans="2:6" x14ac:dyDescent="0.25">
      <c r="B861" s="52" t="str">
        <f>IF(COUNTIF(Text!$C$4:$C$110,C861)&gt;0,VLOOKUP(C861,Text!$C$4:$H$110,6,FALSE),"")</f>
        <v/>
      </c>
      <c r="C861" s="53" t="s">
        <v>955</v>
      </c>
      <c r="D861" s="61"/>
      <c r="E861" s="55" t="s">
        <v>2059</v>
      </c>
      <c r="F861" s="52" t="s">
        <v>3207</v>
      </c>
    </row>
    <row r="862" spans="2:6" x14ac:dyDescent="0.25">
      <c r="B862" s="52" t="str">
        <f>IF(COUNTIF(Text!$C$4:$C$110,C862)&gt;0,VLOOKUP(C862,Text!$C$4:$H$110,6,FALSE),"")</f>
        <v/>
      </c>
      <c r="C862" s="53" t="s">
        <v>34</v>
      </c>
      <c r="D862" s="61"/>
      <c r="E862" s="55" t="s">
        <v>2060</v>
      </c>
      <c r="F862" s="52" t="s">
        <v>3207</v>
      </c>
    </row>
    <row r="863" spans="2:6" x14ac:dyDescent="0.25">
      <c r="B863" s="52" t="str">
        <f>IF(COUNTIF(Text!$C$4:$C$110,C863)&gt;0,VLOOKUP(C863,Text!$C$4:$H$110,6,FALSE),"")</f>
        <v/>
      </c>
      <c r="C863" s="53" t="s">
        <v>35</v>
      </c>
      <c r="D863" s="61"/>
      <c r="E863" s="55" t="s">
        <v>2061</v>
      </c>
      <c r="F863" s="52" t="s">
        <v>3207</v>
      </c>
    </row>
    <row r="864" spans="2:6" x14ac:dyDescent="0.25">
      <c r="B864" s="52" t="str">
        <f>IF(COUNTIF(Text!$C$4:$C$110,C864)&gt;0,VLOOKUP(C864,Text!$C$4:$H$110,6,FALSE),"")</f>
        <v/>
      </c>
      <c r="C864" s="53" t="s">
        <v>962</v>
      </c>
      <c r="D864" s="61"/>
      <c r="E864" s="55" t="s">
        <v>2062</v>
      </c>
      <c r="F864" s="52" t="s">
        <v>3207</v>
      </c>
    </row>
    <row r="865" spans="2:6" x14ac:dyDescent="0.25">
      <c r="B865" s="52" t="str">
        <f>IF(COUNTIF(Text!$C$4:$C$110,C865)&gt;0,VLOOKUP(C865,Text!$C$4:$H$110,6,FALSE),"")</f>
        <v/>
      </c>
      <c r="C865" s="53" t="s">
        <v>965</v>
      </c>
      <c r="D865" s="61"/>
      <c r="E865" s="55" t="s">
        <v>2063</v>
      </c>
      <c r="F865" s="52" t="s">
        <v>3207</v>
      </c>
    </row>
    <row r="866" spans="2:6" x14ac:dyDescent="0.25">
      <c r="B866" s="52" t="str">
        <f>IF(COUNTIF(Text!$C$4:$C$110,C866)&gt;0,VLOOKUP(C866,Text!$C$4:$H$110,6,FALSE),"")</f>
        <v/>
      </c>
      <c r="C866" s="53" t="s">
        <v>968</v>
      </c>
      <c r="D866" s="61"/>
      <c r="E866" s="55" t="s">
        <v>2064</v>
      </c>
      <c r="F866" s="52" t="s">
        <v>3207</v>
      </c>
    </row>
    <row r="867" spans="2:6" x14ac:dyDescent="0.25">
      <c r="B867" s="52" t="str">
        <f>IF(COUNTIF(Text!$C$4:$C$110,C867)&gt;0,VLOOKUP(C867,Text!$C$4:$H$110,6,FALSE),"")</f>
        <v/>
      </c>
      <c r="C867" s="53" t="s">
        <v>971</v>
      </c>
      <c r="D867" s="55"/>
      <c r="E867" s="55" t="s">
        <v>2065</v>
      </c>
      <c r="F867" s="52" t="s">
        <v>3207</v>
      </c>
    </row>
    <row r="868" spans="2:6" x14ac:dyDescent="0.25">
      <c r="B868" s="52" t="str">
        <f>IF(COUNTIF(Text!$C$4:$C$110,C868)&gt;0,VLOOKUP(C868,Text!$C$4:$H$110,6,FALSE),"")</f>
        <v/>
      </c>
      <c r="C868" s="53" t="s">
        <v>974</v>
      </c>
      <c r="D868" s="61"/>
      <c r="E868" s="55" t="s">
        <v>2066</v>
      </c>
      <c r="F868" s="52" t="s">
        <v>3207</v>
      </c>
    </row>
    <row r="869" spans="2:6" x14ac:dyDescent="0.25">
      <c r="B869" s="52" t="str">
        <f>IF(COUNTIF(Text!$C$4:$C$110,C869)&gt;0,VLOOKUP(C869,Text!$C$4:$H$110,6,FALSE),"")</f>
        <v/>
      </c>
      <c r="C869" s="53" t="s">
        <v>977</v>
      </c>
      <c r="D869" s="61"/>
      <c r="E869" s="55" t="s">
        <v>2067</v>
      </c>
      <c r="F869" s="52" t="s">
        <v>3207</v>
      </c>
    </row>
    <row r="870" spans="2:6" x14ac:dyDescent="0.25">
      <c r="B870" s="52" t="str">
        <f>IF(COUNTIF(Text!$C$4:$C$110,C870)&gt;0,VLOOKUP(C870,Text!$C$4:$H$110,6,FALSE),"")</f>
        <v/>
      </c>
      <c r="C870" s="53" t="s">
        <v>980</v>
      </c>
      <c r="D870" s="61"/>
      <c r="E870" s="55" t="s">
        <v>2068</v>
      </c>
      <c r="F870" s="52" t="s">
        <v>3207</v>
      </c>
    </row>
    <row r="871" spans="2:6" x14ac:dyDescent="0.25">
      <c r="B871" s="52" t="str">
        <f>IF(COUNTIF(Text!$C$4:$C$110,C871)&gt;0,VLOOKUP(C871,Text!$C$4:$H$110,6,FALSE),"")</f>
        <v/>
      </c>
      <c r="C871" s="53" t="s">
        <v>983</v>
      </c>
      <c r="D871" s="61"/>
      <c r="E871" s="55" t="s">
        <v>2069</v>
      </c>
      <c r="F871" s="52" t="s">
        <v>3207</v>
      </c>
    </row>
    <row r="872" spans="2:6" x14ac:dyDescent="0.25">
      <c r="B872" s="52" t="str">
        <f>IF(COUNTIF(Text!$C$4:$C$110,C872)&gt;0,VLOOKUP(C872,Text!$C$4:$H$110,6,FALSE),"")</f>
        <v/>
      </c>
      <c r="C872" s="53" t="s">
        <v>986</v>
      </c>
      <c r="D872" s="61"/>
      <c r="E872" s="55" t="s">
        <v>2070</v>
      </c>
      <c r="F872" s="52" t="s">
        <v>3207</v>
      </c>
    </row>
    <row r="873" spans="2:6" x14ac:dyDescent="0.25">
      <c r="B873" s="52" t="str">
        <f>IF(COUNTIF(Text!$C$4:$C$110,C873)&gt;0,VLOOKUP(C873,Text!$C$4:$H$110,6,FALSE),"")</f>
        <v/>
      </c>
      <c r="C873" s="53" t="s">
        <v>208</v>
      </c>
      <c r="D873" s="55"/>
      <c r="E873" s="55" t="s">
        <v>2071</v>
      </c>
      <c r="F873" s="52" t="s">
        <v>3207</v>
      </c>
    </row>
    <row r="874" spans="2:6" x14ac:dyDescent="0.25">
      <c r="B874" s="52" t="str">
        <f>IF(COUNTIF(Text!$C$4:$C$110,C874)&gt;0,VLOOKUP(C874,Text!$C$4:$H$110,6,FALSE),"")</f>
        <v/>
      </c>
      <c r="C874" s="53" t="s">
        <v>1000</v>
      </c>
      <c r="D874" s="61"/>
      <c r="E874" s="55" t="s">
        <v>2072</v>
      </c>
      <c r="F874" s="52" t="s">
        <v>3207</v>
      </c>
    </row>
    <row r="875" spans="2:6" x14ac:dyDescent="0.25">
      <c r="B875" s="52" t="str">
        <f>IF(COUNTIF(Text!$C$4:$C$110,C875)&gt;0,VLOOKUP(C875,Text!$C$4:$H$110,6,FALSE),"")</f>
        <v/>
      </c>
      <c r="C875" s="53" t="s">
        <v>1003</v>
      </c>
      <c r="D875" s="61"/>
      <c r="E875" s="55" t="s">
        <v>2073</v>
      </c>
      <c r="F875" s="52" t="s">
        <v>3207</v>
      </c>
    </row>
    <row r="876" spans="2:6" x14ac:dyDescent="0.25">
      <c r="B876" s="52" t="str">
        <f>IF(COUNTIF(Text!$C$4:$C$110,C876)&gt;0,VLOOKUP(C876,Text!$C$4:$H$110,6,FALSE),"")</f>
        <v/>
      </c>
      <c r="C876" s="53" t="s">
        <v>1006</v>
      </c>
      <c r="D876" s="61"/>
      <c r="E876" s="55" t="s">
        <v>2074</v>
      </c>
      <c r="F876" s="52" t="s">
        <v>3207</v>
      </c>
    </row>
    <row r="877" spans="2:6" x14ac:dyDescent="0.25">
      <c r="B877" s="52" t="str">
        <f>IF(COUNTIF(Text!$C$4:$C$110,C877)&gt;0,VLOOKUP(C877,Text!$C$4:$H$110,6,FALSE),"")</f>
        <v/>
      </c>
      <c r="C877" s="53" t="s">
        <v>1009</v>
      </c>
      <c r="D877" s="61"/>
      <c r="E877" s="55" t="s">
        <v>2075</v>
      </c>
      <c r="F877" s="52" t="s">
        <v>3207</v>
      </c>
    </row>
    <row r="878" spans="2:6" x14ac:dyDescent="0.25">
      <c r="B878" s="52" t="str">
        <f>IF(COUNTIF(Text!$C$4:$C$110,C878)&gt;0,VLOOKUP(C878,Text!$C$4:$H$110,6,FALSE),"")</f>
        <v/>
      </c>
      <c r="C878" s="53" t="s">
        <v>1012</v>
      </c>
      <c r="D878" s="61"/>
      <c r="E878" s="55" t="s">
        <v>2076</v>
      </c>
      <c r="F878" s="52" t="s">
        <v>3207</v>
      </c>
    </row>
    <row r="879" spans="2:6" x14ac:dyDescent="0.25">
      <c r="B879" s="52" t="str">
        <f>IF(COUNTIF(Text!$C$4:$C$110,C879)&gt;0,VLOOKUP(C879,Text!$C$4:$H$110,6,FALSE),"")</f>
        <v/>
      </c>
      <c r="C879" s="53" t="s">
        <v>1015</v>
      </c>
      <c r="D879" s="61"/>
      <c r="E879" s="55" t="s">
        <v>2077</v>
      </c>
      <c r="F879" s="52" t="s">
        <v>3207</v>
      </c>
    </row>
    <row r="880" spans="2:6" x14ac:dyDescent="0.25">
      <c r="B880" s="52" t="str">
        <f>IF(COUNTIF(Text!$C$4:$C$110,C880)&gt;0,VLOOKUP(C880,Text!$C$4:$H$110,6,FALSE),"")</f>
        <v/>
      </c>
      <c r="C880" s="53" t="s">
        <v>1018</v>
      </c>
      <c r="D880" s="61"/>
      <c r="E880" s="55" t="s">
        <v>2078</v>
      </c>
      <c r="F880" s="52" t="s">
        <v>3207</v>
      </c>
    </row>
    <row r="881" spans="2:6" x14ac:dyDescent="0.25">
      <c r="B881" s="52" t="str">
        <f>IF(COUNTIF(Text!$C$4:$C$110,C881)&gt;0,VLOOKUP(C881,Text!$C$4:$H$110,6,FALSE),"")</f>
        <v/>
      </c>
      <c r="C881" s="53" t="s">
        <v>1021</v>
      </c>
      <c r="D881" s="61"/>
      <c r="E881" s="55" t="s">
        <v>2079</v>
      </c>
      <c r="F881" s="52" t="s">
        <v>3207</v>
      </c>
    </row>
    <row r="882" spans="2:6" x14ac:dyDescent="0.25">
      <c r="B882" s="52" t="str">
        <f>IF(COUNTIF(Text!$C$4:$C$110,C882)&gt;0,VLOOKUP(C882,Text!$C$4:$H$110,6,FALSE),"")</f>
        <v/>
      </c>
      <c r="C882" s="53" t="s">
        <v>1024</v>
      </c>
      <c r="D882" s="61"/>
      <c r="E882" s="55" t="s">
        <v>2080</v>
      </c>
      <c r="F882" s="52" t="s">
        <v>3207</v>
      </c>
    </row>
    <row r="883" spans="2:6" x14ac:dyDescent="0.25">
      <c r="B883" s="52" t="str">
        <f>IF(COUNTIF(Text!$C$4:$C$110,C883)&gt;0,VLOOKUP(C883,Text!$C$4:$H$110,6,FALSE),"")</f>
        <v/>
      </c>
      <c r="C883" s="53" t="s">
        <v>1026</v>
      </c>
      <c r="D883" s="61"/>
      <c r="E883" s="55" t="s">
        <v>2081</v>
      </c>
      <c r="F883" s="52" t="s">
        <v>3207</v>
      </c>
    </row>
    <row r="884" spans="2:6" x14ac:dyDescent="0.25">
      <c r="B884" s="52" t="str">
        <f>IF(COUNTIF(Text!$C$4:$C$110,C884)&gt;0,VLOOKUP(C884,Text!$C$4:$H$110,6,FALSE),"")</f>
        <v/>
      </c>
      <c r="C884" s="53" t="s">
        <v>1029</v>
      </c>
      <c r="D884" s="61"/>
      <c r="E884" s="55" t="s">
        <v>2082</v>
      </c>
      <c r="F884" s="52" t="s">
        <v>3207</v>
      </c>
    </row>
    <row r="885" spans="2:6" x14ac:dyDescent="0.25">
      <c r="B885" s="52" t="str">
        <f>IF(COUNTIF(Text!$C$4:$C$110,C885)&gt;0,VLOOKUP(C885,Text!$C$4:$H$110,6,FALSE),"")</f>
        <v/>
      </c>
      <c r="C885" s="53" t="s">
        <v>1032</v>
      </c>
      <c r="D885" s="61"/>
      <c r="E885" s="55" t="s">
        <v>2083</v>
      </c>
      <c r="F885" s="52" t="s">
        <v>3207</v>
      </c>
    </row>
    <row r="886" spans="2:6" x14ac:dyDescent="0.25">
      <c r="B886" s="52" t="str">
        <f>IF(COUNTIF(Text!$C$4:$C$110,C886)&gt;0,VLOOKUP(C886,Text!$C$4:$H$110,6,FALSE),"")</f>
        <v/>
      </c>
      <c r="C886" s="53" t="s">
        <v>1035</v>
      </c>
      <c r="D886" s="61"/>
      <c r="E886" s="55" t="s">
        <v>2084</v>
      </c>
      <c r="F886" s="52" t="s">
        <v>3207</v>
      </c>
    </row>
    <row r="887" spans="2:6" x14ac:dyDescent="0.25">
      <c r="B887" s="52" t="str">
        <f>IF(COUNTIF(Text!$C$4:$C$110,C887)&gt;0,VLOOKUP(C887,Text!$C$4:$H$110,6,FALSE),"")</f>
        <v/>
      </c>
      <c r="C887" s="53" t="s">
        <v>1038</v>
      </c>
      <c r="D887" s="61"/>
      <c r="E887" s="55" t="s">
        <v>2085</v>
      </c>
      <c r="F887" s="52" t="s">
        <v>3207</v>
      </c>
    </row>
    <row r="888" spans="2:6" x14ac:dyDescent="0.25">
      <c r="B888" s="52" t="str">
        <f>IF(COUNTIF(Text!$C$4:$C$110,C888)&gt;0,VLOOKUP(C888,Text!$C$4:$H$110,6,FALSE),"")</f>
        <v/>
      </c>
      <c r="C888" s="53" t="s">
        <v>1041</v>
      </c>
      <c r="D888" s="61"/>
      <c r="E888" s="55" t="s">
        <v>2086</v>
      </c>
      <c r="F888" s="52" t="s">
        <v>3207</v>
      </c>
    </row>
    <row r="889" spans="2:6" x14ac:dyDescent="0.25">
      <c r="B889" s="52" t="str">
        <f>IF(COUNTIF(Text!$C$4:$C$110,C889)&gt;0,VLOOKUP(C889,Text!$C$4:$H$110,6,FALSE),"")</f>
        <v/>
      </c>
      <c r="C889" s="53" t="s">
        <v>1043</v>
      </c>
      <c r="D889" s="61"/>
      <c r="E889" s="55" t="s">
        <v>2087</v>
      </c>
      <c r="F889" s="52" t="s">
        <v>3207</v>
      </c>
    </row>
    <row r="890" spans="2:6" x14ac:dyDescent="0.25">
      <c r="B890" s="52" t="str">
        <f>IF(COUNTIF(Text!$C$4:$C$110,C890)&gt;0,VLOOKUP(C890,Text!$C$4:$H$110,6,FALSE),"")</f>
        <v/>
      </c>
      <c r="C890" s="53" t="s">
        <v>1045</v>
      </c>
      <c r="D890" s="61"/>
      <c r="E890" s="55" t="s">
        <v>2088</v>
      </c>
      <c r="F890" s="52" t="s">
        <v>3207</v>
      </c>
    </row>
    <row r="891" spans="2:6" x14ac:dyDescent="0.25">
      <c r="B891" s="52" t="str">
        <f>IF(COUNTIF(Text!$C$4:$C$110,C891)&gt;0,VLOOKUP(C891,Text!$C$4:$H$110,6,FALSE),"")</f>
        <v/>
      </c>
      <c r="C891" s="53" t="s">
        <v>1048</v>
      </c>
      <c r="D891" s="61"/>
      <c r="E891" s="55" t="s">
        <v>2089</v>
      </c>
      <c r="F891" s="52" t="s">
        <v>3207</v>
      </c>
    </row>
    <row r="892" spans="2:6" x14ac:dyDescent="0.25">
      <c r="B892" s="52" t="str">
        <f>IF(COUNTIF(Text!$C$4:$C$110,C892)&gt;0,VLOOKUP(C892,Text!$C$4:$H$110,6,FALSE),"")</f>
        <v/>
      </c>
      <c r="C892" s="53" t="s">
        <v>1051</v>
      </c>
      <c r="D892" s="61"/>
      <c r="E892" s="55" t="s">
        <v>2090</v>
      </c>
      <c r="F892" s="52" t="s">
        <v>3207</v>
      </c>
    </row>
    <row r="893" spans="2:6" x14ac:dyDescent="0.25">
      <c r="B893" s="52" t="str">
        <f>IF(COUNTIF(Text!$C$4:$C$110,C893)&gt;0,VLOOKUP(C893,Text!$C$4:$H$110,6,FALSE),"")</f>
        <v/>
      </c>
      <c r="C893" s="53" t="s">
        <v>1054</v>
      </c>
      <c r="D893" s="61"/>
      <c r="E893" s="55" t="s">
        <v>2091</v>
      </c>
      <c r="F893" s="52" t="s">
        <v>3207</v>
      </c>
    </row>
    <row r="894" spans="2:6" x14ac:dyDescent="0.25">
      <c r="B894" s="52" t="str">
        <f>IF(COUNTIF(Text!$C$4:$C$110,C894)&gt;0,VLOOKUP(C894,Text!$C$4:$H$110,6,FALSE),"")</f>
        <v/>
      </c>
      <c r="C894" s="53" t="s">
        <v>2092</v>
      </c>
      <c r="D894" s="61"/>
      <c r="E894" s="55" t="s">
        <v>2093</v>
      </c>
      <c r="F894" s="52" t="s">
        <v>3207</v>
      </c>
    </row>
    <row r="895" spans="2:6" x14ac:dyDescent="0.25">
      <c r="B895" s="52" t="str">
        <f>IF(COUNTIF(Text!$C$4:$C$110,C895)&gt;0,VLOOKUP(C895,Text!$C$4:$H$110,6,FALSE),"")</f>
        <v/>
      </c>
      <c r="C895" s="53" t="s">
        <v>1062</v>
      </c>
      <c r="D895" s="61"/>
      <c r="E895" s="55" t="s">
        <v>2094</v>
      </c>
      <c r="F895" s="52" t="s">
        <v>3207</v>
      </c>
    </row>
    <row r="896" spans="2:6" ht="25" x14ac:dyDescent="0.25">
      <c r="B896" s="52" t="str">
        <f>IF(COUNTIF(Text!$C$4:$C$110,C896)&gt;0,VLOOKUP(C896,Text!$C$4:$H$110,6,FALSE),"")</f>
        <v/>
      </c>
      <c r="C896" s="53" t="s">
        <v>1075</v>
      </c>
      <c r="D896" s="61"/>
      <c r="E896" s="55" t="s">
        <v>2095</v>
      </c>
      <c r="F896" s="52" t="s">
        <v>3207</v>
      </c>
    </row>
    <row r="897" spans="1:6" x14ac:dyDescent="0.25">
      <c r="B897" s="52" t="str">
        <f>IF(COUNTIF(Text!$C$4:$C$110,C897)&gt;0,VLOOKUP(C897,Text!$C$4:$H$110,6,FALSE),"")</f>
        <v/>
      </c>
      <c r="C897" s="53" t="s">
        <v>207</v>
      </c>
      <c r="D897" s="61"/>
      <c r="E897" s="55" t="s">
        <v>2096</v>
      </c>
      <c r="F897" s="52" t="s">
        <v>3207</v>
      </c>
    </row>
    <row r="898" spans="1:6" ht="25" x14ac:dyDescent="0.25">
      <c r="B898" s="52" t="str">
        <f>IF(COUNTIF(Text!$C$4:$C$110,C898)&gt;0,VLOOKUP(C898,Text!$C$4:$H$110,6,FALSE),"")</f>
        <v/>
      </c>
      <c r="C898" s="53" t="s">
        <v>1079</v>
      </c>
      <c r="D898" s="61"/>
      <c r="E898" s="55" t="s">
        <v>2097</v>
      </c>
      <c r="F898" s="52" t="s">
        <v>3207</v>
      </c>
    </row>
    <row r="899" spans="1:6" x14ac:dyDescent="0.25">
      <c r="B899" s="52" t="str">
        <f>IF(COUNTIF(Text!$C$4:$C$110,C899)&gt;0,VLOOKUP(C899,Text!$C$4:$H$110,6,FALSE),"")</f>
        <v/>
      </c>
      <c r="C899" s="53" t="s">
        <v>1082</v>
      </c>
      <c r="D899" s="61"/>
      <c r="E899" s="55" t="s">
        <v>2098</v>
      </c>
      <c r="F899" s="52" t="s">
        <v>3207</v>
      </c>
    </row>
    <row r="900" spans="1:6" x14ac:dyDescent="0.25">
      <c r="B900" s="52" t="str">
        <f>IF(COUNTIF(Text!$C$4:$C$110,C900)&gt;0,VLOOKUP(C900,Text!$C$4:$H$110,6,FALSE),"")</f>
        <v/>
      </c>
      <c r="C900" s="53" t="s">
        <v>2099</v>
      </c>
      <c r="D900" s="61"/>
      <c r="E900" s="55" t="s">
        <v>2100</v>
      </c>
      <c r="F900" s="52" t="s">
        <v>3207</v>
      </c>
    </row>
    <row r="901" spans="1:6" x14ac:dyDescent="0.25">
      <c r="B901" s="52" t="str">
        <f>IF(COUNTIF(Text!$C$4:$C$110,C901)&gt;0,VLOOKUP(C901,Text!$C$4:$H$110,6,FALSE),"")</f>
        <v/>
      </c>
      <c r="C901" s="53" t="s">
        <v>2101</v>
      </c>
      <c r="D901" s="61"/>
      <c r="E901" s="55" t="s">
        <v>2102</v>
      </c>
      <c r="F901" s="52" t="s">
        <v>3207</v>
      </c>
    </row>
    <row r="902" spans="1:6" x14ac:dyDescent="0.25">
      <c r="B902" s="52" t="str">
        <f>IF(COUNTIF(Text!$C$4:$C$110,C902)&gt;0,VLOOKUP(C902,Text!$C$4:$H$110,6,FALSE),"")</f>
        <v/>
      </c>
      <c r="C902" s="65" t="s">
        <v>2103</v>
      </c>
      <c r="D902" s="61"/>
      <c r="E902" s="66" t="s">
        <v>3512</v>
      </c>
      <c r="F902" s="52" t="s">
        <v>3207</v>
      </c>
    </row>
    <row r="903" spans="1:6" x14ac:dyDescent="0.25">
      <c r="B903" s="52" t="str">
        <f>IF(COUNTIF(Text!$C$4:$C$110,C903)&gt;0,VLOOKUP(C903,Text!$C$4:$H$110,6,FALSE),"")</f>
        <v/>
      </c>
      <c r="C903" s="53" t="s">
        <v>3</v>
      </c>
      <c r="D903" s="61"/>
      <c r="E903" s="55" t="s">
        <v>2104</v>
      </c>
      <c r="F903" s="52" t="s">
        <v>3207</v>
      </c>
    </row>
    <row r="904" spans="1:6" x14ac:dyDescent="0.25">
      <c r="B904" s="52" t="str">
        <f>IF(COUNTIF(Text!$C$4:$C$110,C904)&gt;0,VLOOKUP(C904,Text!$C$4:$H$110,6,FALSE),"")</f>
        <v/>
      </c>
      <c r="C904" s="53" t="s">
        <v>2105</v>
      </c>
      <c r="D904" s="61"/>
      <c r="E904" s="55" t="s">
        <v>2106</v>
      </c>
      <c r="F904" s="52" t="s">
        <v>3207</v>
      </c>
    </row>
    <row r="905" spans="1:6" x14ac:dyDescent="0.25">
      <c r="B905" s="52" t="str">
        <f>IF(COUNTIF(Text!$C$4:$C$110,C905)&gt;0,VLOOKUP(C905,Text!$C$4:$H$110,6,FALSE),"")</f>
        <v/>
      </c>
      <c r="C905" s="53" t="s">
        <v>2107</v>
      </c>
      <c r="D905" s="61"/>
      <c r="E905" s="55" t="s">
        <v>2108</v>
      </c>
      <c r="F905" s="52" t="s">
        <v>3207</v>
      </c>
    </row>
    <row r="906" spans="1:6" x14ac:dyDescent="0.25">
      <c r="A906" s="126"/>
      <c r="B906" s="52" t="str">
        <f>IF(COUNTIF(Text!$C$4:$C$110,C906)&gt;0,VLOOKUP(C906,Text!$C$4:$H$110,6,FALSE),"")</f>
        <v/>
      </c>
      <c r="C906" s="53" t="s">
        <v>2109</v>
      </c>
      <c r="D906" s="61"/>
      <c r="E906" s="55" t="s">
        <v>2110</v>
      </c>
      <c r="F906" s="52" t="s">
        <v>3207</v>
      </c>
    </row>
    <row r="907" spans="1:6" x14ac:dyDescent="0.25">
      <c r="B907" s="52" t="str">
        <f>IF(COUNTIF(Text!$C$4:$C$110,C907)&gt;0,VLOOKUP(C907,Text!$C$4:$H$110,6,FALSE),"")</f>
        <v/>
      </c>
      <c r="C907" s="53" t="s">
        <v>2111</v>
      </c>
      <c r="D907" s="61"/>
      <c r="E907" s="55" t="s">
        <v>2112</v>
      </c>
      <c r="F907" s="52" t="s">
        <v>3207</v>
      </c>
    </row>
    <row r="908" spans="1:6" x14ac:dyDescent="0.25">
      <c r="B908" s="52" t="str">
        <f>IF(COUNTIF(Text!$C$4:$C$110,C908)&gt;0,VLOOKUP(C908,Text!$C$4:$H$110,6,FALSE),"")</f>
        <v/>
      </c>
      <c r="C908" s="53" t="s">
        <v>2113</v>
      </c>
      <c r="D908" s="61"/>
      <c r="E908" s="55" t="s">
        <v>2114</v>
      </c>
      <c r="F908" s="52" t="s">
        <v>3207</v>
      </c>
    </row>
    <row r="909" spans="1:6" x14ac:dyDescent="0.25">
      <c r="B909" s="52" t="str">
        <f>IF(COUNTIF(Text!$C$4:$C$110,C909)&gt;0,VLOOKUP(C909,Text!$C$4:$H$110,6,FALSE),"")</f>
        <v/>
      </c>
      <c r="C909" s="53" t="s">
        <v>2115</v>
      </c>
      <c r="D909" s="61"/>
      <c r="E909" s="55" t="s">
        <v>2116</v>
      </c>
      <c r="F909" s="52" t="s">
        <v>3207</v>
      </c>
    </row>
    <row r="910" spans="1:6" x14ac:dyDescent="0.25">
      <c r="B910" s="52" t="str">
        <f>IF(COUNTIF(Text!$C$4:$C$110,C910)&gt;0,VLOOKUP(C910,Text!$C$4:$H$110,6,FALSE),"")</f>
        <v/>
      </c>
      <c r="C910" s="53" t="s">
        <v>650</v>
      </c>
      <c r="D910" s="61"/>
      <c r="E910" s="55" t="s">
        <v>2117</v>
      </c>
      <c r="F910" s="52" t="s">
        <v>3207</v>
      </c>
    </row>
    <row r="911" spans="1:6" x14ac:dyDescent="0.25">
      <c r="B911" s="52" t="str">
        <f>IF(COUNTIF(Text!$C$4:$C$110,C911)&gt;0,VLOOKUP(C911,Text!$C$4:$H$110,6,FALSE),"")</f>
        <v/>
      </c>
      <c r="C911" s="53" t="s">
        <v>2118</v>
      </c>
      <c r="D911" s="61"/>
      <c r="E911" s="55" t="s">
        <v>2119</v>
      </c>
      <c r="F911" s="52" t="s">
        <v>3207</v>
      </c>
    </row>
    <row r="912" spans="1:6" x14ac:dyDescent="0.25">
      <c r="B912" s="52" t="str">
        <f>IF(COUNTIF(Text!$C$4:$C$110,C912)&gt;0,VLOOKUP(C912,Text!$C$4:$H$110,6,FALSE),"")</f>
        <v/>
      </c>
      <c r="C912" s="53" t="s">
        <v>2120</v>
      </c>
      <c r="D912" s="61"/>
      <c r="E912" s="55" t="s">
        <v>2121</v>
      </c>
      <c r="F912" s="52" t="s">
        <v>3207</v>
      </c>
    </row>
    <row r="913" spans="2:6" x14ac:dyDescent="0.25">
      <c r="B913" s="52" t="str">
        <f>IF(COUNTIF(Text!$C$4:$C$110,C913)&gt;0,VLOOKUP(C913,Text!$C$4:$H$110,6,FALSE),"")</f>
        <v/>
      </c>
      <c r="C913" s="53" t="s">
        <v>642</v>
      </c>
      <c r="D913" s="61"/>
      <c r="E913" s="55" t="s">
        <v>2122</v>
      </c>
      <c r="F913" s="52" t="s">
        <v>3207</v>
      </c>
    </row>
    <row r="914" spans="2:6" x14ac:dyDescent="0.25">
      <c r="B914" s="52" t="str">
        <f>IF(COUNTIF(Text!$C$4:$C$110,C914)&gt;0,VLOOKUP(C914,Text!$C$4:$H$110,6,FALSE),"")</f>
        <v/>
      </c>
      <c r="C914" s="53" t="s">
        <v>2123</v>
      </c>
      <c r="D914" s="61"/>
      <c r="E914" s="55" t="s">
        <v>2124</v>
      </c>
      <c r="F914" s="52" t="s">
        <v>3207</v>
      </c>
    </row>
    <row r="915" spans="2:6" x14ac:dyDescent="0.25">
      <c r="B915" s="52" t="str">
        <f>IF(COUNTIF(Text!$C$4:$C$110,C915)&gt;0,VLOOKUP(C915,Text!$C$4:$H$110,6,FALSE),"")</f>
        <v/>
      </c>
      <c r="C915" s="53" t="s">
        <v>2125</v>
      </c>
      <c r="D915" s="61"/>
      <c r="E915" s="55" t="s">
        <v>2126</v>
      </c>
      <c r="F915" s="52" t="s">
        <v>3207</v>
      </c>
    </row>
    <row r="916" spans="2:6" x14ac:dyDescent="0.25">
      <c r="B916" s="52" t="str">
        <f>IF(COUNTIF(Text!$C$4:$C$110,C916)&gt;0,VLOOKUP(C916,Text!$C$4:$H$110,6,FALSE),"")</f>
        <v/>
      </c>
      <c r="C916" s="53" t="s">
        <v>645</v>
      </c>
      <c r="D916" s="61"/>
      <c r="E916" s="55" t="s">
        <v>2127</v>
      </c>
      <c r="F916" s="52" t="s">
        <v>3207</v>
      </c>
    </row>
    <row r="917" spans="2:6" x14ac:dyDescent="0.25">
      <c r="B917" s="52" t="str">
        <f>IF(COUNTIF(Text!$C$4:$C$110,C917)&gt;0,VLOOKUP(C917,Text!$C$4:$H$110,6,FALSE),"")</f>
        <v/>
      </c>
      <c r="C917" s="53" t="s">
        <v>2128</v>
      </c>
      <c r="D917" s="61"/>
      <c r="E917" s="55" t="s">
        <v>2129</v>
      </c>
      <c r="F917" s="52" t="s">
        <v>3207</v>
      </c>
    </row>
    <row r="918" spans="2:6" x14ac:dyDescent="0.25">
      <c r="B918" s="52" t="str">
        <f>IF(COUNTIF(Text!$C$4:$C$110,C918)&gt;0,VLOOKUP(C918,Text!$C$4:$H$110,6,FALSE),"")</f>
        <v/>
      </c>
      <c r="C918" s="53" t="s">
        <v>2130</v>
      </c>
      <c r="D918" s="61"/>
      <c r="E918" s="55" t="s">
        <v>2131</v>
      </c>
      <c r="F918" s="52" t="s">
        <v>3207</v>
      </c>
    </row>
    <row r="919" spans="2:6" x14ac:dyDescent="0.25">
      <c r="B919" s="52" t="str">
        <f>IF(COUNTIF(Text!$C$4:$C$110,C919)&gt;0,VLOOKUP(C919,Text!$C$4:$H$110,6,FALSE),"")</f>
        <v/>
      </c>
      <c r="C919" s="53" t="s">
        <v>648</v>
      </c>
      <c r="D919" s="61"/>
      <c r="E919" s="55" t="s">
        <v>2132</v>
      </c>
      <c r="F919" s="52" t="s">
        <v>3207</v>
      </c>
    </row>
    <row r="920" spans="2:6" x14ac:dyDescent="0.25">
      <c r="B920" s="52" t="str">
        <f>IF(COUNTIF(Text!$C$4:$C$110,C920)&gt;0,VLOOKUP(C920,Text!$C$4:$H$110,6,FALSE),"")</f>
        <v/>
      </c>
      <c r="C920" s="53" t="s">
        <v>2133</v>
      </c>
      <c r="D920" s="61"/>
      <c r="E920" s="55" t="s">
        <v>2134</v>
      </c>
      <c r="F920" s="52" t="s">
        <v>3207</v>
      </c>
    </row>
    <row r="921" spans="2:6" x14ac:dyDescent="0.25">
      <c r="B921" s="52" t="str">
        <f>IF(COUNTIF(Text!$C$4:$C$110,C921)&gt;0,VLOOKUP(C921,Text!$C$4:$H$110,6,FALSE),"")</f>
        <v/>
      </c>
      <c r="C921" s="53" t="s">
        <v>420</v>
      </c>
      <c r="D921" s="61"/>
      <c r="E921" s="55" t="s">
        <v>2135</v>
      </c>
      <c r="F921" s="52" t="s">
        <v>3207</v>
      </c>
    </row>
    <row r="922" spans="2:6" x14ac:dyDescent="0.25">
      <c r="B922" s="52" t="str">
        <f>IF(COUNTIF(Text!$C$4:$C$110,C922)&gt;0,VLOOKUP(C922,Text!$C$4:$H$110,6,FALSE),"")</f>
        <v/>
      </c>
      <c r="C922" s="53" t="s">
        <v>2136</v>
      </c>
      <c r="D922" s="61"/>
      <c r="E922" s="55" t="s">
        <v>2137</v>
      </c>
      <c r="F922" s="52" t="s">
        <v>3207</v>
      </c>
    </row>
    <row r="923" spans="2:6" x14ac:dyDescent="0.25">
      <c r="B923" s="52" t="str">
        <f>IF(COUNTIF(Text!$C$4:$C$110,C923)&gt;0,VLOOKUP(C923,Text!$C$4:$H$110,6,FALSE),"")</f>
        <v/>
      </c>
      <c r="C923" s="53" t="s">
        <v>2138</v>
      </c>
      <c r="D923" s="61"/>
      <c r="E923" s="55" t="s">
        <v>2139</v>
      </c>
      <c r="F923" s="52" t="s">
        <v>3207</v>
      </c>
    </row>
    <row r="924" spans="2:6" x14ac:dyDescent="0.25">
      <c r="B924" s="52" t="str">
        <f>IF(COUNTIF(Text!$C$4:$C$110,C924)&gt;0,VLOOKUP(C924,Text!$C$4:$H$110,6,FALSE),"")</f>
        <v/>
      </c>
      <c r="C924" s="53" t="s">
        <v>398</v>
      </c>
      <c r="D924" s="61"/>
      <c r="E924" s="55" t="s">
        <v>2140</v>
      </c>
      <c r="F924" s="52" t="s">
        <v>3207</v>
      </c>
    </row>
    <row r="925" spans="2:6" x14ac:dyDescent="0.25">
      <c r="B925" s="52" t="str">
        <f>IF(COUNTIF(Text!$C$4:$C$110,C925)&gt;0,VLOOKUP(C925,Text!$C$4:$H$110,6,FALSE),"")</f>
        <v/>
      </c>
      <c r="C925" s="53" t="s">
        <v>728</v>
      </c>
      <c r="D925" s="61"/>
      <c r="E925" s="55" t="s">
        <v>2141</v>
      </c>
      <c r="F925" s="52" t="s">
        <v>3207</v>
      </c>
    </row>
    <row r="926" spans="2:6" x14ac:dyDescent="0.25">
      <c r="B926" s="52" t="str">
        <f>IF(COUNTIF(Text!$C$4:$C$110,C926)&gt;0,VLOOKUP(C926,Text!$C$4:$H$110,6,FALSE),"")</f>
        <v/>
      </c>
      <c r="C926" s="53" t="s">
        <v>2142</v>
      </c>
      <c r="D926" s="61"/>
      <c r="E926" s="55" t="s">
        <v>2143</v>
      </c>
      <c r="F926" s="52" t="s">
        <v>3207</v>
      </c>
    </row>
    <row r="927" spans="2:6" x14ac:dyDescent="0.25">
      <c r="B927" s="52" t="str">
        <f>IF(COUNTIF(Text!$C$4:$C$110,C927)&gt;0,VLOOKUP(C927,Text!$C$4:$H$110,6,FALSE),"")</f>
        <v/>
      </c>
      <c r="C927" s="53" t="s">
        <v>2144</v>
      </c>
      <c r="D927" s="61"/>
      <c r="E927" s="55" t="s">
        <v>2145</v>
      </c>
      <c r="F927" s="52" t="s">
        <v>3207</v>
      </c>
    </row>
    <row r="928" spans="2:6" x14ac:dyDescent="0.25">
      <c r="B928" s="52" t="str">
        <f>IF(COUNTIF(Text!$C$4:$C$110,C928)&gt;0,VLOOKUP(C928,Text!$C$4:$H$110,6,FALSE),"")</f>
        <v/>
      </c>
      <c r="C928" s="53" t="s">
        <v>386</v>
      </c>
      <c r="D928" s="61"/>
      <c r="E928" s="55" t="s">
        <v>2146</v>
      </c>
      <c r="F928" s="52" t="s">
        <v>3207</v>
      </c>
    </row>
    <row r="929" spans="2:6" x14ac:dyDescent="0.25">
      <c r="B929" s="52" t="str">
        <f>IF(COUNTIF(Text!$C$4:$C$110,C929)&gt;0,VLOOKUP(C929,Text!$C$4:$H$110,6,FALSE),"")</f>
        <v/>
      </c>
      <c r="C929" s="53" t="s">
        <v>720</v>
      </c>
      <c r="D929" s="61"/>
      <c r="E929" s="55" t="s">
        <v>2147</v>
      </c>
      <c r="F929" s="52" t="s">
        <v>3207</v>
      </c>
    </row>
    <row r="930" spans="2:6" x14ac:dyDescent="0.25">
      <c r="B930" s="52" t="str">
        <f>IF(COUNTIF(Text!$C$4:$C$110,C930)&gt;0,VLOOKUP(C930,Text!$C$4:$H$110,6,FALSE),"")</f>
        <v/>
      </c>
      <c r="C930" s="53" t="s">
        <v>769</v>
      </c>
      <c r="D930" s="61"/>
      <c r="E930" s="55" t="s">
        <v>2148</v>
      </c>
      <c r="F930" s="52" t="s">
        <v>3207</v>
      </c>
    </row>
    <row r="931" spans="2:6" x14ac:dyDescent="0.25">
      <c r="B931" s="52" t="str">
        <f>IF(COUNTIF(Text!$C$4:$C$110,C931)&gt;0,VLOOKUP(C931,Text!$C$4:$H$110,6,FALSE),"")</f>
        <v/>
      </c>
      <c r="C931" s="53" t="s">
        <v>2149</v>
      </c>
      <c r="D931" s="61"/>
      <c r="E931" s="55" t="s">
        <v>2150</v>
      </c>
      <c r="F931" s="52" t="s">
        <v>3207</v>
      </c>
    </row>
    <row r="932" spans="2:6" x14ac:dyDescent="0.25">
      <c r="B932" s="52" t="str">
        <f>IF(COUNTIF(Text!$C$4:$C$110,C932)&gt;0,VLOOKUP(C932,Text!$C$4:$H$110,6,FALSE),"")</f>
        <v/>
      </c>
      <c r="C932" s="53" t="s">
        <v>2151</v>
      </c>
      <c r="D932" s="61"/>
      <c r="E932" s="55" t="s">
        <v>2152</v>
      </c>
      <c r="F932" s="52" t="s">
        <v>3207</v>
      </c>
    </row>
    <row r="933" spans="2:6" x14ac:dyDescent="0.25">
      <c r="B933" s="52" t="str">
        <f>IF(COUNTIF(Text!$C$4:$C$110,C933)&gt;0,VLOOKUP(C933,Text!$C$4:$H$110,6,FALSE),"")</f>
        <v/>
      </c>
      <c r="C933" s="53" t="s">
        <v>2153</v>
      </c>
      <c r="D933" s="61"/>
      <c r="E933" s="55" t="s">
        <v>2154</v>
      </c>
      <c r="F933" s="52" t="s">
        <v>3207</v>
      </c>
    </row>
    <row r="934" spans="2:6" x14ac:dyDescent="0.25">
      <c r="B934" s="52" t="str">
        <f>IF(COUNTIF(Text!$C$4:$C$110,C934)&gt;0,VLOOKUP(C934,Text!$C$4:$H$110,6,FALSE),"")</f>
        <v/>
      </c>
      <c r="C934" s="53" t="s">
        <v>2155</v>
      </c>
      <c r="D934" s="61"/>
      <c r="E934" s="55" t="s">
        <v>2156</v>
      </c>
      <c r="F934" s="52" t="s">
        <v>3207</v>
      </c>
    </row>
    <row r="935" spans="2:6" x14ac:dyDescent="0.25">
      <c r="B935" s="52" t="str">
        <f>IF(COUNTIF(Text!$C$4:$C$110,C935)&gt;0,VLOOKUP(C935,Text!$C$4:$H$110,6,FALSE),"")</f>
        <v/>
      </c>
      <c r="C935" s="53" t="s">
        <v>186</v>
      </c>
      <c r="D935" s="61"/>
      <c r="E935" s="55" t="s">
        <v>2157</v>
      </c>
      <c r="F935" s="52" t="s">
        <v>3207</v>
      </c>
    </row>
    <row r="936" spans="2:6" x14ac:dyDescent="0.25">
      <c r="B936" s="52" t="str">
        <f>IF(COUNTIF(Text!$C$4:$C$110,C936)&gt;0,VLOOKUP(C936,Text!$C$4:$H$110,6,FALSE),"")</f>
        <v/>
      </c>
      <c r="C936" s="53" t="s">
        <v>2158</v>
      </c>
      <c r="D936" s="61"/>
      <c r="E936" s="55" t="s">
        <v>2159</v>
      </c>
      <c r="F936" s="52" t="s">
        <v>3207</v>
      </c>
    </row>
    <row r="937" spans="2:6" x14ac:dyDescent="0.25">
      <c r="B937" s="52" t="str">
        <f>IF(COUNTIF(Text!$C$4:$C$110,C937)&gt;0,VLOOKUP(C937,Text!$C$4:$H$110,6,FALSE),"")</f>
        <v/>
      </c>
      <c r="C937" s="53" t="s">
        <v>2160</v>
      </c>
      <c r="D937" s="61"/>
      <c r="E937" s="55" t="s">
        <v>2161</v>
      </c>
      <c r="F937" s="52" t="s">
        <v>3207</v>
      </c>
    </row>
    <row r="938" spans="2:6" x14ac:dyDescent="0.25">
      <c r="B938" s="52" t="str">
        <f>IF(COUNTIF(Text!$C$4:$C$110,C938)&gt;0,VLOOKUP(C938,Text!$C$4:$H$110,6,FALSE),"")</f>
        <v/>
      </c>
      <c r="C938" s="53" t="s">
        <v>470</v>
      </c>
      <c r="D938" s="61"/>
      <c r="E938" s="55" t="s">
        <v>2162</v>
      </c>
      <c r="F938" s="52" t="s">
        <v>3207</v>
      </c>
    </row>
    <row r="939" spans="2:6" x14ac:dyDescent="0.25">
      <c r="B939" s="52" t="str">
        <f>IF(COUNTIF(Text!$C$4:$C$110,C939)&gt;0,VLOOKUP(C939,Text!$C$4:$H$110,6,FALSE),"")</f>
        <v/>
      </c>
      <c r="C939" s="53" t="s">
        <v>469</v>
      </c>
      <c r="D939" s="61"/>
      <c r="E939" s="55" t="s">
        <v>2163</v>
      </c>
      <c r="F939" s="52" t="s">
        <v>3207</v>
      </c>
    </row>
    <row r="940" spans="2:6" x14ac:dyDescent="0.25">
      <c r="B940" s="52" t="str">
        <f>IF(COUNTIF(Text!$C$4:$C$110,C940)&gt;0,VLOOKUP(C940,Text!$C$4:$H$110,6,FALSE),"")</f>
        <v/>
      </c>
      <c r="C940" s="53" t="s">
        <v>2164</v>
      </c>
      <c r="D940" s="61"/>
      <c r="E940" s="55" t="s">
        <v>2165</v>
      </c>
      <c r="F940" s="52" t="s">
        <v>3207</v>
      </c>
    </row>
    <row r="941" spans="2:6" x14ac:dyDescent="0.25">
      <c r="B941" s="52" t="str">
        <f>IF(COUNTIF(Text!$C$4:$C$110,C941)&gt;0,VLOOKUP(C941,Text!$C$4:$H$110,6,FALSE),"")</f>
        <v/>
      </c>
      <c r="C941" s="53" t="s">
        <v>2166</v>
      </c>
      <c r="D941" s="61"/>
      <c r="E941" s="55" t="s">
        <v>2167</v>
      </c>
      <c r="F941" s="52" t="s">
        <v>3207</v>
      </c>
    </row>
    <row r="942" spans="2:6" x14ac:dyDescent="0.25">
      <c r="B942" s="52" t="str">
        <f>IF(COUNTIF(Text!$C$4:$C$110,C942)&gt;0,VLOOKUP(C942,Text!$C$4:$H$110,6,FALSE),"")</f>
        <v/>
      </c>
      <c r="C942" s="53" t="s">
        <v>2168</v>
      </c>
      <c r="D942" s="61"/>
      <c r="E942" s="55" t="s">
        <v>2169</v>
      </c>
      <c r="F942" s="52" t="s">
        <v>3207</v>
      </c>
    </row>
    <row r="943" spans="2:6" x14ac:dyDescent="0.25">
      <c r="B943" s="52" t="str">
        <f>IF(COUNTIF(Text!$C$4:$C$110,C943)&gt;0,VLOOKUP(C943,Text!$C$4:$H$110,6,FALSE),"")</f>
        <v/>
      </c>
      <c r="C943" s="53" t="s">
        <v>2170</v>
      </c>
      <c r="D943" s="61"/>
      <c r="E943" s="55" t="s">
        <v>2171</v>
      </c>
      <c r="F943" s="52" t="s">
        <v>3207</v>
      </c>
    </row>
    <row r="944" spans="2:6" x14ac:dyDescent="0.25">
      <c r="B944" s="52" t="str">
        <f>IF(COUNTIF(Text!$C$4:$C$110,C944)&gt;0,VLOOKUP(C944,Text!$C$4:$H$110,6,FALSE),"")</f>
        <v/>
      </c>
      <c r="C944" s="53" t="s">
        <v>2172</v>
      </c>
      <c r="D944" s="61"/>
      <c r="E944" s="55" t="s">
        <v>2173</v>
      </c>
      <c r="F944" s="52" t="s">
        <v>3207</v>
      </c>
    </row>
    <row r="945" spans="2:6" x14ac:dyDescent="0.25">
      <c r="B945" s="52" t="str">
        <f>IF(COUNTIF(Text!$C$4:$C$110,C945)&gt;0,VLOOKUP(C945,Text!$C$4:$H$110,6,FALSE),"")</f>
        <v/>
      </c>
      <c r="C945" s="53" t="s">
        <v>2174</v>
      </c>
      <c r="D945" s="61"/>
      <c r="E945" s="55" t="s">
        <v>2175</v>
      </c>
      <c r="F945" s="52" t="s">
        <v>3207</v>
      </c>
    </row>
    <row r="946" spans="2:6" x14ac:dyDescent="0.25">
      <c r="B946" s="52" t="str">
        <f>IF(COUNTIF(Text!$C$4:$C$110,C946)&gt;0,VLOOKUP(C946,Text!$C$4:$H$110,6,FALSE),"")</f>
        <v/>
      </c>
      <c r="C946" s="53" t="s">
        <v>2176</v>
      </c>
      <c r="D946" s="61"/>
      <c r="E946" s="55" t="s">
        <v>2177</v>
      </c>
      <c r="F946" s="52" t="s">
        <v>3207</v>
      </c>
    </row>
    <row r="947" spans="2:6" x14ac:dyDescent="0.25">
      <c r="B947" s="52" t="str">
        <f>IF(COUNTIF(Text!$C$4:$C$110,C947)&gt;0,VLOOKUP(C947,Text!$C$4:$H$110,6,FALSE),"")</f>
        <v/>
      </c>
      <c r="C947" s="53" t="s">
        <v>2178</v>
      </c>
      <c r="D947" s="61"/>
      <c r="E947" s="55" t="s">
        <v>2179</v>
      </c>
      <c r="F947" s="52" t="s">
        <v>3207</v>
      </c>
    </row>
    <row r="948" spans="2:6" x14ac:dyDescent="0.25">
      <c r="B948" s="52" t="str">
        <f>IF(COUNTIF(Text!$C$4:$C$110,C948)&gt;0,VLOOKUP(C948,Text!$C$4:$H$110,6,FALSE),"")</f>
        <v/>
      </c>
      <c r="C948" s="53" t="s">
        <v>2180</v>
      </c>
      <c r="D948" s="61"/>
      <c r="E948" s="55" t="s">
        <v>2181</v>
      </c>
      <c r="F948" s="52" t="s">
        <v>3207</v>
      </c>
    </row>
    <row r="949" spans="2:6" x14ac:dyDescent="0.25">
      <c r="B949" s="52" t="str">
        <f>IF(COUNTIF(Text!$C$4:$C$110,C949)&gt;0,VLOOKUP(C949,Text!$C$4:$H$110,6,FALSE),"")</f>
        <v/>
      </c>
      <c r="C949" s="53" t="s">
        <v>2182</v>
      </c>
      <c r="D949" s="61"/>
      <c r="E949" s="55" t="s">
        <v>2183</v>
      </c>
      <c r="F949" s="52" t="s">
        <v>3207</v>
      </c>
    </row>
    <row r="950" spans="2:6" x14ac:dyDescent="0.25">
      <c r="B950" s="52" t="str">
        <f>IF(COUNTIF(Text!$C$4:$C$110,C950)&gt;0,VLOOKUP(C950,Text!$C$4:$H$110,6,FALSE),"")</f>
        <v/>
      </c>
      <c r="C950" s="53" t="s">
        <v>2184</v>
      </c>
      <c r="D950" s="61"/>
      <c r="E950" s="55" t="s">
        <v>2185</v>
      </c>
      <c r="F950" s="52" t="s">
        <v>3207</v>
      </c>
    </row>
    <row r="951" spans="2:6" x14ac:dyDescent="0.25">
      <c r="B951" s="52" t="str">
        <f>IF(COUNTIF(Text!$C$4:$C$110,C951)&gt;0,VLOOKUP(C951,Text!$C$4:$H$110,6,FALSE),"")</f>
        <v/>
      </c>
      <c r="C951" s="53" t="s">
        <v>2186</v>
      </c>
      <c r="D951" s="61"/>
      <c r="E951" s="55" t="s">
        <v>2187</v>
      </c>
      <c r="F951" s="52" t="s">
        <v>3207</v>
      </c>
    </row>
    <row r="952" spans="2:6" x14ac:dyDescent="0.25">
      <c r="B952" s="52" t="str">
        <f>IF(COUNTIF(Text!$C$4:$C$110,C952)&gt;0,VLOOKUP(C952,Text!$C$4:$H$110,6,FALSE),"")</f>
        <v/>
      </c>
      <c r="C952" s="53" t="s">
        <v>2188</v>
      </c>
      <c r="D952" s="61"/>
      <c r="E952" s="55" t="s">
        <v>2189</v>
      </c>
      <c r="F952" s="52" t="s">
        <v>3207</v>
      </c>
    </row>
    <row r="953" spans="2:6" x14ac:dyDescent="0.25">
      <c r="B953" s="52" t="str">
        <f>IF(COUNTIF(Text!$C$4:$C$110,C953)&gt;0,VLOOKUP(C953,Text!$C$4:$H$110,6,FALSE),"")</f>
        <v/>
      </c>
      <c r="C953" s="53" t="s">
        <v>2190</v>
      </c>
      <c r="D953" s="55"/>
      <c r="E953" s="55" t="s">
        <v>2191</v>
      </c>
      <c r="F953" s="52" t="s">
        <v>3207</v>
      </c>
    </row>
    <row r="954" spans="2:6" x14ac:dyDescent="0.25">
      <c r="B954" s="52" t="str">
        <f>IF(COUNTIF(Text!$C$4:$C$110,C954)&gt;0,VLOOKUP(C954,Text!$C$4:$H$110,6,FALSE),"")</f>
        <v/>
      </c>
      <c r="C954" s="53" t="s">
        <v>2192</v>
      </c>
      <c r="D954" s="61"/>
      <c r="E954" s="55" t="s">
        <v>2193</v>
      </c>
      <c r="F954" s="52" t="s">
        <v>3207</v>
      </c>
    </row>
    <row r="955" spans="2:6" x14ac:dyDescent="0.25">
      <c r="B955" s="52" t="str">
        <f>IF(COUNTIF(Text!$C$4:$C$110,C955)&gt;0,VLOOKUP(C955,Text!$C$4:$H$110,6,FALSE),"")</f>
        <v/>
      </c>
      <c r="C955" s="53" t="s">
        <v>2194</v>
      </c>
      <c r="D955" s="61"/>
      <c r="E955" s="55" t="s">
        <v>2195</v>
      </c>
      <c r="F955" s="52" t="s">
        <v>3207</v>
      </c>
    </row>
    <row r="956" spans="2:6" x14ac:dyDescent="0.25">
      <c r="B956" s="52" t="str">
        <f>IF(COUNTIF(Text!$C$4:$C$110,C956)&gt;0,VLOOKUP(C956,Text!$C$4:$H$110,6,FALSE),"")</f>
        <v/>
      </c>
      <c r="C956" s="53" t="s">
        <v>2196</v>
      </c>
      <c r="D956" s="61"/>
      <c r="E956" s="55" t="s">
        <v>2197</v>
      </c>
      <c r="F956" s="52" t="s">
        <v>3207</v>
      </c>
    </row>
    <row r="957" spans="2:6" x14ac:dyDescent="0.25">
      <c r="B957" s="52" t="str">
        <f>IF(COUNTIF(Text!$C$4:$C$110,C957)&gt;0,VLOOKUP(C957,Text!$C$4:$H$110,6,FALSE),"")</f>
        <v/>
      </c>
      <c r="C957" s="53" t="s">
        <v>364</v>
      </c>
      <c r="D957" s="61"/>
      <c r="E957" s="55" t="s">
        <v>2198</v>
      </c>
      <c r="F957" s="52" t="s">
        <v>3207</v>
      </c>
    </row>
    <row r="958" spans="2:6" x14ac:dyDescent="0.25">
      <c r="B958" s="52" t="str">
        <f>IF(COUNTIF(Text!$C$4:$C$110,C958)&gt;0,VLOOKUP(C958,Text!$C$4:$H$110,6,FALSE),"")</f>
        <v/>
      </c>
      <c r="C958" s="53" t="s">
        <v>2199</v>
      </c>
      <c r="D958" s="61"/>
      <c r="E958" s="55" t="s">
        <v>2200</v>
      </c>
      <c r="F958" s="52" t="s">
        <v>3207</v>
      </c>
    </row>
    <row r="959" spans="2:6" x14ac:dyDescent="0.25">
      <c r="B959" s="52" t="str">
        <f>IF(COUNTIF(Text!$C$4:$C$110,C959)&gt;0,VLOOKUP(C959,Text!$C$4:$H$110,6,FALSE),"")</f>
        <v/>
      </c>
      <c r="C959" s="53" t="s">
        <v>395</v>
      </c>
      <c r="D959" s="61"/>
      <c r="E959" s="55" t="s">
        <v>2201</v>
      </c>
      <c r="F959" s="52" t="s">
        <v>3207</v>
      </c>
    </row>
    <row r="960" spans="2:6" x14ac:dyDescent="0.25">
      <c r="B960" s="52" t="str">
        <f>IF(COUNTIF(Text!$C$4:$C$110,C960)&gt;0,VLOOKUP(C960,Text!$C$4:$H$110,6,FALSE),"")</f>
        <v/>
      </c>
      <c r="C960" s="53" t="s">
        <v>2202</v>
      </c>
      <c r="D960" s="61"/>
      <c r="E960" s="55" t="s">
        <v>2203</v>
      </c>
      <c r="F960" s="52" t="s">
        <v>3207</v>
      </c>
    </row>
    <row r="961" spans="2:6" x14ac:dyDescent="0.25">
      <c r="B961" s="52" t="str">
        <f>IF(COUNTIF(Text!$C$4:$C$110,C961)&gt;0,VLOOKUP(C961,Text!$C$4:$H$110,6,FALSE),"")</f>
        <v/>
      </c>
      <c r="C961" s="53" t="s">
        <v>2204</v>
      </c>
      <c r="D961" s="61"/>
      <c r="E961" s="55" t="s">
        <v>2205</v>
      </c>
      <c r="F961" s="52" t="s">
        <v>3207</v>
      </c>
    </row>
    <row r="962" spans="2:6" x14ac:dyDescent="0.25">
      <c r="B962" s="52" t="str">
        <f>IF(COUNTIF(Text!$C$4:$C$110,C962)&gt;0,VLOOKUP(C962,Text!$C$4:$H$110,6,FALSE),"")</f>
        <v/>
      </c>
      <c r="C962" s="53" t="s">
        <v>2206</v>
      </c>
      <c r="D962" s="61"/>
      <c r="E962" s="55" t="s">
        <v>2207</v>
      </c>
      <c r="F962" s="52" t="s">
        <v>3207</v>
      </c>
    </row>
    <row r="963" spans="2:6" x14ac:dyDescent="0.25">
      <c r="B963" s="52" t="str">
        <f>IF(COUNTIF(Text!$C$4:$C$110,C963)&gt;0,VLOOKUP(C963,Text!$C$4:$H$110,6,FALSE),"")</f>
        <v/>
      </c>
      <c r="C963" s="53" t="s">
        <v>425</v>
      </c>
      <c r="D963" s="61"/>
      <c r="E963" s="55" t="s">
        <v>2208</v>
      </c>
      <c r="F963" s="52" t="s">
        <v>3207</v>
      </c>
    </row>
    <row r="964" spans="2:6" x14ac:dyDescent="0.25">
      <c r="B964" s="52" t="str">
        <f>IF(COUNTIF(Text!$C$4:$C$110,C964)&gt;0,VLOOKUP(C964,Text!$C$4:$H$110,6,FALSE),"")</f>
        <v/>
      </c>
      <c r="C964" s="53" t="s">
        <v>2209</v>
      </c>
      <c r="D964" s="61"/>
      <c r="E964" s="55" t="s">
        <v>2210</v>
      </c>
      <c r="F964" s="52" t="s">
        <v>3207</v>
      </c>
    </row>
    <row r="965" spans="2:6" x14ac:dyDescent="0.25">
      <c r="B965" s="52" t="str">
        <f>IF(COUNTIF(Text!$C$4:$C$110,C965)&gt;0,VLOOKUP(C965,Text!$C$4:$H$110,6,FALSE),"")</f>
        <v/>
      </c>
      <c r="C965" s="53" t="s">
        <v>1070</v>
      </c>
      <c r="D965" s="61"/>
      <c r="E965" s="55" t="s">
        <v>2211</v>
      </c>
      <c r="F965" s="52" t="s">
        <v>3207</v>
      </c>
    </row>
    <row r="966" spans="2:6" x14ac:dyDescent="0.25">
      <c r="B966" s="52" t="str">
        <f>IF(COUNTIF(Text!$C$4:$C$110,C966)&gt;0,VLOOKUP(C966,Text!$C$4:$H$110,6,FALSE),"")</f>
        <v/>
      </c>
      <c r="C966" s="53" t="s">
        <v>344</v>
      </c>
      <c r="D966" s="61"/>
      <c r="E966" s="55" t="s">
        <v>2212</v>
      </c>
      <c r="F966" s="52" t="s">
        <v>3207</v>
      </c>
    </row>
    <row r="967" spans="2:6" x14ac:dyDescent="0.25">
      <c r="B967" s="52" t="str">
        <f>IF(COUNTIF(Text!$C$4:$C$110,C967)&gt;0,VLOOKUP(C967,Text!$C$4:$H$110,6,FALSE),"")</f>
        <v/>
      </c>
      <c r="C967" s="53" t="s">
        <v>343</v>
      </c>
      <c r="D967" s="61"/>
      <c r="E967" s="55" t="s">
        <v>2213</v>
      </c>
      <c r="F967" s="52" t="s">
        <v>3207</v>
      </c>
    </row>
    <row r="968" spans="2:6" x14ac:dyDescent="0.25">
      <c r="B968" s="52" t="str">
        <f>IF(COUNTIF(Text!$C$4:$C$110,C968)&gt;0,VLOOKUP(C968,Text!$C$4:$H$110,6,FALSE),"")</f>
        <v/>
      </c>
      <c r="C968" s="53" t="s">
        <v>2214</v>
      </c>
      <c r="D968" s="61"/>
      <c r="E968" s="55" t="s">
        <v>2215</v>
      </c>
      <c r="F968" s="52" t="s">
        <v>3207</v>
      </c>
    </row>
    <row r="969" spans="2:6" x14ac:dyDescent="0.25">
      <c r="B969" s="52" t="str">
        <f>IF(COUNTIF(Text!$C$4:$C$110,C969)&gt;0,VLOOKUP(C969,Text!$C$4:$H$110,6,FALSE),"")</f>
        <v/>
      </c>
      <c r="C969" s="53" t="s">
        <v>2216</v>
      </c>
      <c r="D969" s="61"/>
      <c r="E969" s="55" t="s">
        <v>2217</v>
      </c>
      <c r="F969" s="52" t="s">
        <v>3207</v>
      </c>
    </row>
    <row r="970" spans="2:6" x14ac:dyDescent="0.25">
      <c r="B970" s="52" t="str">
        <f>IF(COUNTIF(Text!$C$4:$C$110,C970)&gt;0,VLOOKUP(C970,Text!$C$4:$H$110,6,FALSE),"")</f>
        <v/>
      </c>
      <c r="C970" s="53" t="s">
        <v>2218</v>
      </c>
      <c r="D970" s="61"/>
      <c r="E970" s="55" t="s">
        <v>2219</v>
      </c>
      <c r="F970" s="52" t="s">
        <v>3207</v>
      </c>
    </row>
    <row r="971" spans="2:6" x14ac:dyDescent="0.25">
      <c r="B971" s="52" t="str">
        <f>IF(COUNTIF(Text!$C$4:$C$110,C971)&gt;0,VLOOKUP(C971,Text!$C$4:$H$110,6,FALSE),"")</f>
        <v/>
      </c>
      <c r="C971" s="53" t="s">
        <v>2220</v>
      </c>
      <c r="D971" s="61"/>
      <c r="E971" s="55" t="s">
        <v>2221</v>
      </c>
      <c r="F971" s="52" t="s">
        <v>3207</v>
      </c>
    </row>
    <row r="972" spans="2:6" x14ac:dyDescent="0.25">
      <c r="B972" s="52" t="str">
        <f>IF(COUNTIF(Text!$C$4:$C$110,C972)&gt;0,VLOOKUP(C972,Text!$C$4:$H$110,6,FALSE),"")</f>
        <v/>
      </c>
      <c r="C972" s="53" t="s">
        <v>2222</v>
      </c>
      <c r="D972" s="61"/>
      <c r="E972" s="55" t="s">
        <v>2223</v>
      </c>
      <c r="F972" s="52" t="s">
        <v>3207</v>
      </c>
    </row>
    <row r="973" spans="2:6" x14ac:dyDescent="0.25">
      <c r="B973" s="52" t="str">
        <f>IF(COUNTIF(Text!$C$4:$C$110,C973)&gt;0,VLOOKUP(C973,Text!$C$4:$H$110,6,FALSE),"")</f>
        <v/>
      </c>
      <c r="C973" s="53" t="s">
        <v>2224</v>
      </c>
      <c r="D973" s="61"/>
      <c r="E973" s="55" t="s">
        <v>2225</v>
      </c>
      <c r="F973" s="52" t="s">
        <v>3207</v>
      </c>
    </row>
    <row r="974" spans="2:6" x14ac:dyDescent="0.25">
      <c r="B974" s="52" t="str">
        <f>IF(COUNTIF(Text!$C$4:$C$110,C974)&gt;0,VLOOKUP(C974,Text!$C$4:$H$110,6,FALSE),"")</f>
        <v/>
      </c>
      <c r="C974" s="53" t="s">
        <v>2226</v>
      </c>
      <c r="D974" s="61"/>
      <c r="E974" s="55" t="s">
        <v>2227</v>
      </c>
      <c r="F974" s="52" t="s">
        <v>3207</v>
      </c>
    </row>
    <row r="975" spans="2:6" x14ac:dyDescent="0.25">
      <c r="B975" s="52" t="str">
        <f>IF(COUNTIF(Text!$C$4:$C$110,C975)&gt;0,VLOOKUP(C975,Text!$C$4:$H$110,6,FALSE),"")</f>
        <v/>
      </c>
      <c r="C975" s="53" t="s">
        <v>2228</v>
      </c>
      <c r="D975" s="61"/>
      <c r="E975" s="55" t="s">
        <v>2229</v>
      </c>
      <c r="F975" s="52" t="s">
        <v>3207</v>
      </c>
    </row>
    <row r="976" spans="2:6" x14ac:dyDescent="0.25">
      <c r="B976" s="52" t="str">
        <f>IF(COUNTIF(Text!$C$4:$C$110,C976)&gt;0,VLOOKUP(C976,Text!$C$4:$H$110,6,FALSE),"")</f>
        <v/>
      </c>
      <c r="C976" s="53" t="s">
        <v>2230</v>
      </c>
      <c r="D976" s="61"/>
      <c r="E976" s="55" t="s">
        <v>2231</v>
      </c>
      <c r="F976" s="52" t="s">
        <v>3207</v>
      </c>
    </row>
    <row r="977" spans="2:6" x14ac:dyDescent="0.25">
      <c r="B977" s="52" t="str">
        <f>IF(COUNTIF(Text!$C$4:$C$110,C977)&gt;0,VLOOKUP(C977,Text!$C$4:$H$110,6,FALSE),"")</f>
        <v/>
      </c>
      <c r="C977" s="53" t="s">
        <v>2232</v>
      </c>
      <c r="D977" s="61"/>
      <c r="E977" s="55" t="s">
        <v>2233</v>
      </c>
      <c r="F977" s="52" t="s">
        <v>3207</v>
      </c>
    </row>
    <row r="978" spans="2:6" x14ac:dyDescent="0.25">
      <c r="B978" s="52" t="str">
        <f>IF(COUNTIF(Text!$C$4:$C$110,C978)&gt;0,VLOOKUP(C978,Text!$C$4:$H$110,6,FALSE),"")</f>
        <v/>
      </c>
      <c r="C978" s="53" t="s">
        <v>2234</v>
      </c>
      <c r="D978" s="61"/>
      <c r="E978" s="55" t="s">
        <v>2235</v>
      </c>
      <c r="F978" s="52" t="s">
        <v>3207</v>
      </c>
    </row>
    <row r="979" spans="2:6" x14ac:dyDescent="0.25">
      <c r="B979" s="52" t="str">
        <f>IF(COUNTIF(Text!$C$4:$C$110,C979)&gt;0,VLOOKUP(C979,Text!$C$4:$H$110,6,FALSE),"")</f>
        <v/>
      </c>
      <c r="C979" s="53" t="s">
        <v>400</v>
      </c>
      <c r="D979" s="61"/>
      <c r="E979" s="55" t="s">
        <v>2236</v>
      </c>
      <c r="F979" s="52" t="s">
        <v>3207</v>
      </c>
    </row>
    <row r="980" spans="2:6" x14ac:dyDescent="0.25">
      <c r="B980" s="52" t="str">
        <f>IF(COUNTIF(Text!$C$4:$C$110,C980)&gt;0,VLOOKUP(C980,Text!$C$4:$H$110,6,FALSE),"")</f>
        <v/>
      </c>
      <c r="C980" s="53" t="s">
        <v>2237</v>
      </c>
      <c r="D980" s="61"/>
      <c r="E980" s="55" t="s">
        <v>2238</v>
      </c>
      <c r="F980" s="52" t="s">
        <v>3207</v>
      </c>
    </row>
    <row r="981" spans="2:6" x14ac:dyDescent="0.25">
      <c r="B981" s="52" t="str">
        <f>IF(COUNTIF(Text!$C$4:$C$110,C981)&gt;0,VLOOKUP(C981,Text!$C$4:$H$110,6,FALSE),"")</f>
        <v/>
      </c>
      <c r="C981" s="53" t="s">
        <v>417</v>
      </c>
      <c r="D981" s="61"/>
      <c r="E981" s="55" t="s">
        <v>2239</v>
      </c>
      <c r="F981" s="52" t="s">
        <v>3207</v>
      </c>
    </row>
    <row r="982" spans="2:6" x14ac:dyDescent="0.25">
      <c r="B982" s="52" t="str">
        <f>IF(COUNTIF(Text!$C$4:$C$110,C982)&gt;0,VLOOKUP(C982,Text!$C$4:$H$110,6,FALSE),"")</f>
        <v/>
      </c>
      <c r="C982" s="53" t="s">
        <v>2240</v>
      </c>
      <c r="D982" s="61"/>
      <c r="E982" s="55" t="s">
        <v>2241</v>
      </c>
      <c r="F982" s="52" t="s">
        <v>3207</v>
      </c>
    </row>
    <row r="983" spans="2:6" x14ac:dyDescent="0.25">
      <c r="B983" s="52" t="str">
        <f>IF(COUNTIF(Text!$C$4:$C$110,C983)&gt;0,VLOOKUP(C983,Text!$C$4:$H$110,6,FALSE),"")</f>
        <v/>
      </c>
      <c r="C983" s="53" t="s">
        <v>2242</v>
      </c>
      <c r="D983" s="61"/>
      <c r="E983" s="55" t="s">
        <v>2243</v>
      </c>
      <c r="F983" s="52" t="s">
        <v>3207</v>
      </c>
    </row>
    <row r="984" spans="2:6" x14ac:dyDescent="0.25">
      <c r="B984" s="52" t="str">
        <f>IF(COUNTIF(Text!$C$4:$C$110,C984)&gt;0,VLOOKUP(C984,Text!$C$4:$H$110,6,FALSE),"")</f>
        <v/>
      </c>
      <c r="C984" s="53" t="s">
        <v>2244</v>
      </c>
      <c r="D984" s="61"/>
      <c r="E984" s="55" t="s">
        <v>2245</v>
      </c>
      <c r="F984" s="52" t="s">
        <v>3207</v>
      </c>
    </row>
    <row r="985" spans="2:6" x14ac:dyDescent="0.25">
      <c r="B985" s="52" t="str">
        <f>IF(COUNTIF(Text!$C$4:$C$110,C985)&gt;0,VLOOKUP(C985,Text!$C$4:$H$110,6,FALSE),"")</f>
        <v/>
      </c>
      <c r="C985" s="53" t="s">
        <v>2246</v>
      </c>
      <c r="D985" s="61"/>
      <c r="E985" s="55" t="s">
        <v>2247</v>
      </c>
      <c r="F985" s="52" t="s">
        <v>3207</v>
      </c>
    </row>
    <row r="986" spans="2:6" x14ac:dyDescent="0.25">
      <c r="B986" s="52" t="str">
        <f>IF(COUNTIF(Text!$C$4:$C$110,C986)&gt;0,VLOOKUP(C986,Text!$C$4:$H$110,6,FALSE),"")</f>
        <v/>
      </c>
      <c r="C986" s="53" t="s">
        <v>441</v>
      </c>
      <c r="D986" s="61"/>
      <c r="E986" s="55" t="s">
        <v>2248</v>
      </c>
      <c r="F986" s="52" t="s">
        <v>3207</v>
      </c>
    </row>
    <row r="987" spans="2:6" x14ac:dyDescent="0.25">
      <c r="B987" s="52" t="str">
        <f>IF(COUNTIF(Text!$C$4:$C$110,C987)&gt;0,VLOOKUP(C987,Text!$C$4:$H$110,6,FALSE),"")</f>
        <v/>
      </c>
      <c r="C987" s="53" t="s">
        <v>2249</v>
      </c>
      <c r="D987" s="61"/>
      <c r="E987" s="55" t="s">
        <v>2250</v>
      </c>
      <c r="F987" s="52" t="s">
        <v>3207</v>
      </c>
    </row>
    <row r="988" spans="2:6" x14ac:dyDescent="0.25">
      <c r="B988" s="52" t="str">
        <f>IF(COUNTIF(Text!$C$4:$C$110,C988)&gt;0,VLOOKUP(C988,Text!$C$4:$H$110,6,FALSE),"")</f>
        <v/>
      </c>
      <c r="C988" s="53" t="s">
        <v>2251</v>
      </c>
      <c r="D988" s="61"/>
      <c r="E988" s="55" t="s">
        <v>2252</v>
      </c>
      <c r="F988" s="52" t="s">
        <v>3207</v>
      </c>
    </row>
    <row r="989" spans="2:6" x14ac:dyDescent="0.25">
      <c r="B989" s="52" t="str">
        <f>IF(COUNTIF(Text!$C$4:$C$110,C989)&gt;0,VLOOKUP(C989,Text!$C$4:$H$110,6,FALSE),"")</f>
        <v/>
      </c>
      <c r="C989" s="47" t="s">
        <v>2253</v>
      </c>
      <c r="D989" s="54"/>
      <c r="E989" s="55" t="s">
        <v>2254</v>
      </c>
      <c r="F989" s="52" t="s">
        <v>3207</v>
      </c>
    </row>
    <row r="990" spans="2:6" x14ac:dyDescent="0.25">
      <c r="B990" s="52" t="str">
        <f>IF(COUNTIF(Text!$C$4:$C$110,C990)&gt;0,VLOOKUP(C990,Text!$C$4:$H$110,6,FALSE),"")</f>
        <v/>
      </c>
      <c r="C990" s="53" t="s">
        <v>2255</v>
      </c>
      <c r="D990" s="61"/>
      <c r="E990" s="55" t="s">
        <v>2256</v>
      </c>
      <c r="F990" s="52" t="s">
        <v>3207</v>
      </c>
    </row>
    <row r="991" spans="2:6" x14ac:dyDescent="0.25">
      <c r="B991" s="52" t="str">
        <f>IF(COUNTIF(Text!$C$4:$C$110,C991)&gt;0,VLOOKUP(C991,Text!$C$4:$H$110,6,FALSE),"")</f>
        <v/>
      </c>
      <c r="C991" s="53" t="s">
        <v>2257</v>
      </c>
      <c r="D991" s="61"/>
      <c r="E991" s="55" t="s">
        <v>2258</v>
      </c>
      <c r="F991" s="52" t="s">
        <v>3207</v>
      </c>
    </row>
    <row r="992" spans="2:6" x14ac:dyDescent="0.25">
      <c r="B992" s="52" t="str">
        <f>IF(COUNTIF(Text!$C$4:$C$110,C992)&gt;0,VLOOKUP(C992,Text!$C$4:$H$110,6,FALSE),"")</f>
        <v/>
      </c>
      <c r="C992" s="53" t="s">
        <v>2259</v>
      </c>
      <c r="D992" s="61"/>
      <c r="E992" s="55" t="s">
        <v>2260</v>
      </c>
      <c r="F992" s="52" t="s">
        <v>3207</v>
      </c>
    </row>
    <row r="993" spans="2:6" x14ac:dyDescent="0.25">
      <c r="B993" s="52" t="str">
        <f>IF(COUNTIF(Text!$C$4:$C$110,C993)&gt;0,VLOOKUP(C993,Text!$C$4:$H$110,6,FALSE),"")</f>
        <v/>
      </c>
      <c r="C993" s="47" t="s">
        <v>2261</v>
      </c>
      <c r="D993" s="61"/>
      <c r="E993" s="55" t="s">
        <v>2262</v>
      </c>
      <c r="F993" s="52" t="s">
        <v>3207</v>
      </c>
    </row>
    <row r="994" spans="2:6" x14ac:dyDescent="0.25">
      <c r="B994" s="52" t="str">
        <f>IF(COUNTIF(Text!$C$4:$C$110,C994)&gt;0,VLOOKUP(C994,Text!$C$4:$H$110,6,FALSE),"")</f>
        <v/>
      </c>
      <c r="C994" s="47" t="s">
        <v>2263</v>
      </c>
      <c r="D994" s="61"/>
      <c r="E994" s="55" t="s">
        <v>2264</v>
      </c>
      <c r="F994" s="52" t="s">
        <v>3207</v>
      </c>
    </row>
    <row r="995" spans="2:6" x14ac:dyDescent="0.25">
      <c r="B995" s="52" t="str">
        <f>IF(COUNTIF(Text!$C$4:$C$110,C995)&gt;0,VLOOKUP(C995,Text!$C$4:$H$110,6,FALSE),"")</f>
        <v/>
      </c>
      <c r="C995" s="53" t="s">
        <v>2265</v>
      </c>
      <c r="D995" s="61"/>
      <c r="E995" s="55" t="s">
        <v>2266</v>
      </c>
      <c r="F995" s="52" t="s">
        <v>3207</v>
      </c>
    </row>
    <row r="996" spans="2:6" x14ac:dyDescent="0.25">
      <c r="B996" s="52" t="str">
        <f>IF(COUNTIF(Text!$C$4:$C$110,C996)&gt;0,VLOOKUP(C996,Text!$C$4:$H$110,6,FALSE),"")</f>
        <v/>
      </c>
      <c r="C996" s="53" t="s">
        <v>2267</v>
      </c>
      <c r="D996" s="61"/>
      <c r="E996" s="55" t="s">
        <v>2268</v>
      </c>
      <c r="F996" s="52" t="s">
        <v>3207</v>
      </c>
    </row>
    <row r="997" spans="2:6" x14ac:dyDescent="0.25">
      <c r="B997" s="52" t="str">
        <f>IF(COUNTIF(Text!$C$4:$C$110,C997)&gt;0,VLOOKUP(C997,Text!$C$4:$H$110,6,FALSE),"")</f>
        <v/>
      </c>
      <c r="C997" s="53" t="s">
        <v>2269</v>
      </c>
      <c r="D997" s="61"/>
      <c r="E997" s="55" t="s">
        <v>2270</v>
      </c>
      <c r="F997" s="52" t="s">
        <v>3207</v>
      </c>
    </row>
    <row r="998" spans="2:6" x14ac:dyDescent="0.25">
      <c r="B998" s="52" t="str">
        <f>IF(COUNTIF(Text!$C$4:$C$110,C998)&gt;0,VLOOKUP(C998,Text!$C$4:$H$110,6,FALSE),"")</f>
        <v/>
      </c>
      <c r="C998" s="53" t="s">
        <v>2271</v>
      </c>
      <c r="D998" s="61"/>
      <c r="E998" s="55" t="s">
        <v>2272</v>
      </c>
      <c r="F998" s="52" t="s">
        <v>3207</v>
      </c>
    </row>
    <row r="999" spans="2:6" x14ac:dyDescent="0.25">
      <c r="B999" s="52" t="str">
        <f>IF(COUNTIF(Text!$C$4:$C$110,C999)&gt;0,VLOOKUP(C999,Text!$C$4:$H$110,6,FALSE),"")</f>
        <v/>
      </c>
      <c r="C999" s="53" t="s">
        <v>2273</v>
      </c>
      <c r="D999" s="61"/>
      <c r="E999" s="55" t="s">
        <v>2274</v>
      </c>
      <c r="F999" s="52" t="s">
        <v>3207</v>
      </c>
    </row>
    <row r="1000" spans="2:6" x14ac:dyDescent="0.25">
      <c r="B1000" s="52" t="str">
        <f>IF(COUNTIF(Text!$C$4:$C$110,C1000)&gt;0,VLOOKUP(C1000,Text!$C$4:$H$110,6,FALSE),"")</f>
        <v/>
      </c>
      <c r="C1000" s="53" t="s">
        <v>2275</v>
      </c>
      <c r="D1000" s="61"/>
      <c r="E1000" s="55" t="s">
        <v>2276</v>
      </c>
      <c r="F1000" s="52" t="s">
        <v>3207</v>
      </c>
    </row>
    <row r="1001" spans="2:6" x14ac:dyDescent="0.25">
      <c r="B1001" s="52" t="str">
        <f>IF(COUNTIF(Text!$C$4:$C$110,C1001)&gt;0,VLOOKUP(C1001,Text!$C$4:$H$110,6,FALSE),"")</f>
        <v/>
      </c>
      <c r="C1001" s="53" t="s">
        <v>2277</v>
      </c>
      <c r="D1001" s="61"/>
      <c r="E1001" s="55" t="s">
        <v>2278</v>
      </c>
      <c r="F1001" s="52" t="s">
        <v>3207</v>
      </c>
    </row>
    <row r="1002" spans="2:6" x14ac:dyDescent="0.25">
      <c r="B1002" s="52" t="str">
        <f>IF(COUNTIF(Text!$C$4:$C$110,C1002)&gt;0,VLOOKUP(C1002,Text!$C$4:$H$110,6,FALSE),"")</f>
        <v/>
      </c>
      <c r="C1002" s="53" t="s">
        <v>2279</v>
      </c>
      <c r="D1002" s="61"/>
      <c r="E1002" s="55" t="s">
        <v>2280</v>
      </c>
      <c r="F1002" s="52" t="s">
        <v>3207</v>
      </c>
    </row>
    <row r="1003" spans="2:6" x14ac:dyDescent="0.25">
      <c r="B1003" s="52" t="str">
        <f>IF(COUNTIF(Text!$C$4:$C$110,C1003)&gt;0,VLOOKUP(C1003,Text!$C$4:$H$110,6,FALSE),"")</f>
        <v/>
      </c>
      <c r="C1003" s="53" t="s">
        <v>371</v>
      </c>
      <c r="D1003" s="61"/>
      <c r="E1003" s="55" t="s">
        <v>2281</v>
      </c>
      <c r="F1003" s="52" t="s">
        <v>3207</v>
      </c>
    </row>
    <row r="1004" spans="2:6" x14ac:dyDescent="0.25">
      <c r="B1004" s="52" t="str">
        <f>IF(COUNTIF(Text!$C$4:$C$110,C1004)&gt;0,VLOOKUP(C1004,Text!$C$4:$H$110,6,FALSE),"")</f>
        <v/>
      </c>
      <c r="C1004" s="53" t="s">
        <v>2282</v>
      </c>
      <c r="D1004" s="61"/>
      <c r="E1004" s="55" t="s">
        <v>2283</v>
      </c>
      <c r="F1004" s="52" t="s">
        <v>3207</v>
      </c>
    </row>
    <row r="1005" spans="2:6" x14ac:dyDescent="0.25">
      <c r="B1005" s="52" t="str">
        <f>IF(COUNTIF(Text!$C$4:$C$110,C1005)&gt;0,VLOOKUP(C1005,Text!$C$4:$H$110,6,FALSE),"")</f>
        <v/>
      </c>
      <c r="C1005" s="53" t="s">
        <v>2284</v>
      </c>
      <c r="D1005" s="61"/>
      <c r="E1005" s="55" t="s">
        <v>2285</v>
      </c>
      <c r="F1005" s="52" t="s">
        <v>3207</v>
      </c>
    </row>
    <row r="1006" spans="2:6" x14ac:dyDescent="0.25">
      <c r="B1006" s="52" t="str">
        <f>IF(COUNTIF(Text!$C$4:$C$110,C1006)&gt;0,VLOOKUP(C1006,Text!$C$4:$H$110,6,FALSE),"")</f>
        <v/>
      </c>
      <c r="C1006" s="53" t="s">
        <v>2286</v>
      </c>
      <c r="D1006" s="61"/>
      <c r="E1006" s="55" t="s">
        <v>2287</v>
      </c>
      <c r="F1006" s="52" t="s">
        <v>3207</v>
      </c>
    </row>
    <row r="1007" spans="2:6" x14ac:dyDescent="0.25">
      <c r="B1007" s="52" t="str">
        <f>IF(COUNTIF(Text!$C$4:$C$110,C1007)&gt;0,VLOOKUP(C1007,Text!$C$4:$H$110,6,FALSE),"")</f>
        <v/>
      </c>
      <c r="C1007" s="53" t="s">
        <v>2288</v>
      </c>
      <c r="D1007" s="61"/>
      <c r="E1007" s="55" t="s">
        <v>2289</v>
      </c>
      <c r="F1007" s="52" t="s">
        <v>3207</v>
      </c>
    </row>
    <row r="1008" spans="2:6" x14ac:dyDescent="0.25">
      <c r="B1008" s="52" t="str">
        <f>IF(COUNTIF(Text!$C$4:$C$110,C1008)&gt;0,VLOOKUP(C1008,Text!$C$4:$H$110,6,FALSE),"")</f>
        <v/>
      </c>
      <c r="C1008" s="53" t="s">
        <v>2290</v>
      </c>
      <c r="D1008" s="61"/>
      <c r="E1008" s="55" t="s">
        <v>2291</v>
      </c>
      <c r="F1008" s="52" t="s">
        <v>3207</v>
      </c>
    </row>
    <row r="1009" spans="2:6" x14ac:dyDescent="0.25">
      <c r="B1009" s="52" t="str">
        <f>IF(COUNTIF(Text!$C$4:$C$110,C1009)&gt;0,VLOOKUP(C1009,Text!$C$4:$H$110,6,FALSE),"")</f>
        <v/>
      </c>
      <c r="C1009" s="53" t="s">
        <v>2292</v>
      </c>
      <c r="D1009" s="61"/>
      <c r="E1009" s="55" t="s">
        <v>2293</v>
      </c>
      <c r="F1009" s="52" t="s">
        <v>3207</v>
      </c>
    </row>
    <row r="1010" spans="2:6" x14ac:dyDescent="0.25">
      <c r="B1010" s="52" t="str">
        <f>IF(COUNTIF(Text!$C$4:$C$110,C1010)&gt;0,VLOOKUP(C1010,Text!$C$4:$H$110,6,FALSE),"")</f>
        <v/>
      </c>
      <c r="C1010" s="53" t="s">
        <v>2294</v>
      </c>
      <c r="D1010" s="61"/>
      <c r="E1010" s="55" t="s">
        <v>2295</v>
      </c>
      <c r="F1010" s="52" t="s">
        <v>3207</v>
      </c>
    </row>
    <row r="1011" spans="2:6" x14ac:dyDescent="0.25">
      <c r="B1011" s="52" t="str">
        <f>IF(COUNTIF(Text!$C$4:$C$110,C1011)&gt;0,VLOOKUP(C1011,Text!$C$4:$H$110,6,FALSE),"")</f>
        <v/>
      </c>
      <c r="C1011" s="47" t="s">
        <v>2296</v>
      </c>
      <c r="D1011" s="61"/>
      <c r="E1011" s="55" t="s">
        <v>2297</v>
      </c>
      <c r="F1011" s="52" t="s">
        <v>3207</v>
      </c>
    </row>
    <row r="1012" spans="2:6" x14ac:dyDescent="0.25">
      <c r="B1012" s="52" t="str">
        <f>IF(COUNTIF(Text!$C$4:$C$110,C1012)&gt;0,VLOOKUP(C1012,Text!$C$4:$H$110,6,FALSE),"")</f>
        <v/>
      </c>
      <c r="C1012" s="53" t="s">
        <v>2298</v>
      </c>
      <c r="D1012" s="61"/>
      <c r="E1012" s="55" t="s">
        <v>2299</v>
      </c>
      <c r="F1012" s="52" t="s">
        <v>3207</v>
      </c>
    </row>
    <row r="1013" spans="2:6" x14ac:dyDescent="0.25">
      <c r="B1013" s="52" t="str">
        <f>IF(COUNTIF(Text!$C$4:$C$110,C1013)&gt;0,VLOOKUP(C1013,Text!$C$4:$H$110,6,FALSE),"")</f>
        <v/>
      </c>
      <c r="C1013" s="47" t="s">
        <v>2300</v>
      </c>
      <c r="D1013" s="61"/>
      <c r="E1013" s="55" t="s">
        <v>2301</v>
      </c>
      <c r="F1013" s="52" t="s">
        <v>3207</v>
      </c>
    </row>
    <row r="1014" spans="2:6" x14ac:dyDescent="0.25">
      <c r="B1014" s="52" t="str">
        <f>IF(COUNTIF(Text!$C$4:$C$110,C1014)&gt;0,VLOOKUP(C1014,Text!$C$4:$H$110,6,FALSE),"")</f>
        <v/>
      </c>
      <c r="C1014" s="53" t="s">
        <v>2302</v>
      </c>
      <c r="D1014" s="61"/>
      <c r="E1014" s="55" t="s">
        <v>2303</v>
      </c>
      <c r="F1014" s="52" t="s">
        <v>3207</v>
      </c>
    </row>
    <row r="1015" spans="2:6" x14ac:dyDescent="0.25">
      <c r="B1015" s="52" t="str">
        <f>IF(COUNTIF(Text!$C$4:$C$110,C1015)&gt;0,VLOOKUP(C1015,Text!$C$4:$H$110,6,FALSE),"")</f>
        <v/>
      </c>
      <c r="C1015" s="53" t="s">
        <v>2304</v>
      </c>
      <c r="D1015" s="61"/>
      <c r="E1015" s="55" t="s">
        <v>2305</v>
      </c>
      <c r="F1015" s="52" t="s">
        <v>3207</v>
      </c>
    </row>
    <row r="1016" spans="2:6" x14ac:dyDescent="0.25">
      <c r="B1016" s="52" t="str">
        <f>IF(COUNTIF(Text!$C$4:$C$110,C1016)&gt;0,VLOOKUP(C1016,Text!$C$4:$H$110,6,FALSE),"")</f>
        <v/>
      </c>
      <c r="C1016" s="53" t="s">
        <v>2306</v>
      </c>
      <c r="D1016" s="61"/>
      <c r="E1016" s="55" t="s">
        <v>2307</v>
      </c>
      <c r="F1016" s="52" t="s">
        <v>3207</v>
      </c>
    </row>
    <row r="1017" spans="2:6" x14ac:dyDescent="0.25">
      <c r="B1017" s="52" t="str">
        <f>IF(COUNTIF(Text!$C$4:$C$110,C1017)&gt;0,VLOOKUP(C1017,Text!$C$4:$H$110,6,FALSE),"")</f>
        <v/>
      </c>
      <c r="C1017" s="53" t="s">
        <v>2308</v>
      </c>
      <c r="D1017" s="61"/>
      <c r="E1017" s="55" t="s">
        <v>2309</v>
      </c>
      <c r="F1017" s="52" t="s">
        <v>3207</v>
      </c>
    </row>
    <row r="1018" spans="2:6" x14ac:dyDescent="0.25">
      <c r="B1018" s="52" t="str">
        <f>IF(COUNTIF(Text!$C$4:$C$110,C1018)&gt;0,VLOOKUP(C1018,Text!$C$4:$H$110,6,FALSE),"")</f>
        <v/>
      </c>
      <c r="C1018" s="53" t="s">
        <v>2310</v>
      </c>
      <c r="D1018" s="61"/>
      <c r="E1018" s="55" t="s">
        <v>2311</v>
      </c>
      <c r="F1018" s="52" t="s">
        <v>3207</v>
      </c>
    </row>
    <row r="1019" spans="2:6" x14ac:dyDescent="0.25">
      <c r="B1019" s="52" t="str">
        <f>IF(COUNTIF(Text!$C$4:$C$110,C1019)&gt;0,VLOOKUP(C1019,Text!$C$4:$H$110,6,FALSE),"")</f>
        <v/>
      </c>
      <c r="C1019" s="53" t="s">
        <v>733</v>
      </c>
      <c r="D1019" s="61"/>
      <c r="E1019" s="55" t="s">
        <v>2312</v>
      </c>
      <c r="F1019" s="52" t="s">
        <v>3207</v>
      </c>
    </row>
    <row r="1020" spans="2:6" x14ac:dyDescent="0.25">
      <c r="B1020" s="52" t="str">
        <f>IF(COUNTIF(Text!$C$4:$C$110,C1020)&gt;0,VLOOKUP(C1020,Text!$C$4:$H$110,6,FALSE),"")</f>
        <v/>
      </c>
      <c r="C1020" s="53" t="s">
        <v>2313</v>
      </c>
      <c r="D1020" s="61"/>
      <c r="E1020" s="55" t="s">
        <v>2314</v>
      </c>
      <c r="F1020" s="52" t="s">
        <v>3207</v>
      </c>
    </row>
    <row r="1021" spans="2:6" x14ac:dyDescent="0.25">
      <c r="B1021" s="52" t="str">
        <f>IF(COUNTIF(Text!$C$4:$C$110,C1021)&gt;0,VLOOKUP(C1021,Text!$C$4:$H$110,6,FALSE),"")</f>
        <v/>
      </c>
      <c r="C1021" s="53" t="s">
        <v>2315</v>
      </c>
      <c r="D1021" s="61"/>
      <c r="E1021" s="55" t="s">
        <v>2316</v>
      </c>
      <c r="F1021" s="52" t="s">
        <v>3207</v>
      </c>
    </row>
    <row r="1022" spans="2:6" x14ac:dyDescent="0.25">
      <c r="B1022" s="52" t="str">
        <f>IF(COUNTIF(Text!$C$4:$C$110,C1022)&gt;0,VLOOKUP(C1022,Text!$C$4:$H$110,6,FALSE),"")</f>
        <v/>
      </c>
      <c r="C1022" s="53" t="s">
        <v>2317</v>
      </c>
      <c r="D1022" s="61"/>
      <c r="E1022" s="55" t="s">
        <v>2318</v>
      </c>
      <c r="F1022" s="52" t="s">
        <v>3207</v>
      </c>
    </row>
    <row r="1023" spans="2:6" x14ac:dyDescent="0.25">
      <c r="B1023" s="52" t="str">
        <f>IF(COUNTIF(Text!$C$4:$C$110,C1023)&gt;0,VLOOKUP(C1023,Text!$C$4:$H$110,6,FALSE),"")</f>
        <v/>
      </c>
      <c r="C1023" s="53" t="s">
        <v>2319</v>
      </c>
      <c r="D1023" s="61"/>
      <c r="E1023" s="55" t="s">
        <v>2320</v>
      </c>
      <c r="F1023" s="52" t="s">
        <v>3207</v>
      </c>
    </row>
    <row r="1024" spans="2:6" x14ac:dyDescent="0.25">
      <c r="B1024" s="52" t="str">
        <f>IF(COUNTIF(Text!$C$4:$C$110,C1024)&gt;0,VLOOKUP(C1024,Text!$C$4:$H$110,6,FALSE),"")</f>
        <v/>
      </c>
      <c r="C1024" s="53" t="s">
        <v>2321</v>
      </c>
      <c r="D1024" s="61"/>
      <c r="E1024" s="55" t="s">
        <v>2322</v>
      </c>
      <c r="F1024" s="52" t="s">
        <v>3207</v>
      </c>
    </row>
    <row r="1025" spans="1:6" x14ac:dyDescent="0.25">
      <c r="B1025" s="52" t="str">
        <f>IF(COUNTIF(Text!$C$4:$C$110,C1025)&gt;0,VLOOKUP(C1025,Text!$C$4:$H$110,6,FALSE),"")</f>
        <v/>
      </c>
      <c r="C1025" s="53" t="s">
        <v>2323</v>
      </c>
      <c r="D1025" s="61"/>
      <c r="E1025" s="55" t="s">
        <v>2324</v>
      </c>
      <c r="F1025" s="52" t="s">
        <v>3207</v>
      </c>
    </row>
    <row r="1026" spans="1:6" x14ac:dyDescent="0.25">
      <c r="B1026" s="52" t="str">
        <f>IF(COUNTIF(Text!$C$4:$C$110,C1026)&gt;0,VLOOKUP(C1026,Text!$C$4:$H$110,6,FALSE),"")</f>
        <v/>
      </c>
      <c r="C1026" s="53" t="s">
        <v>2325</v>
      </c>
      <c r="D1026" s="61"/>
      <c r="E1026" s="55" t="s">
        <v>2326</v>
      </c>
      <c r="F1026" s="52" t="s">
        <v>3207</v>
      </c>
    </row>
    <row r="1027" spans="1:6" x14ac:dyDescent="0.25">
      <c r="B1027" s="52" t="str">
        <f>IF(COUNTIF(Text!$C$4:$C$110,C1027)&gt;0,VLOOKUP(C1027,Text!$C$4:$H$110,6,FALSE),"")</f>
        <v/>
      </c>
      <c r="C1027" s="47" t="s">
        <v>2327</v>
      </c>
      <c r="D1027" s="54"/>
      <c r="E1027" s="55" t="s">
        <v>2328</v>
      </c>
      <c r="F1027" s="52" t="s">
        <v>3207</v>
      </c>
    </row>
    <row r="1028" spans="1:6" x14ac:dyDescent="0.25">
      <c r="B1028" s="52" t="str">
        <f>IF(COUNTIF(Text!$C$4:$C$110,C1028)&gt;0,VLOOKUP(C1028,Text!$C$4:$H$110,6,FALSE),"")</f>
        <v/>
      </c>
      <c r="C1028" s="53" t="s">
        <v>2329</v>
      </c>
      <c r="D1028" s="61"/>
      <c r="E1028" s="55" t="s">
        <v>2330</v>
      </c>
      <c r="F1028" s="52" t="s">
        <v>3207</v>
      </c>
    </row>
    <row r="1029" spans="1:6" x14ac:dyDescent="0.25">
      <c r="B1029" s="52" t="str">
        <f>IF(COUNTIF(Text!$C$4:$C$110,C1029)&gt;0,VLOOKUP(C1029,Text!$C$4:$H$110,6,FALSE),"")</f>
        <v/>
      </c>
      <c r="C1029" s="53" t="s">
        <v>339</v>
      </c>
      <c r="D1029" s="61"/>
      <c r="E1029" s="55" t="s">
        <v>2331</v>
      </c>
      <c r="F1029" s="52" t="s">
        <v>3207</v>
      </c>
    </row>
    <row r="1030" spans="1:6" x14ac:dyDescent="0.25">
      <c r="A1030" s="126"/>
      <c r="B1030" s="52" t="str">
        <f>IF(COUNTIF(Text!$C$4:$C$110,C1030)&gt;0,VLOOKUP(C1030,Text!$C$4:$H$110,6,FALSE),"")</f>
        <v/>
      </c>
      <c r="C1030" s="53" t="s">
        <v>2332</v>
      </c>
      <c r="D1030" s="61"/>
      <c r="E1030" s="55" t="s">
        <v>2333</v>
      </c>
      <c r="F1030" s="52" t="s">
        <v>3207</v>
      </c>
    </row>
    <row r="1031" spans="1:6" x14ac:dyDescent="0.25">
      <c r="B1031" s="52" t="str">
        <f>IF(COUNTIF(Text!$C$4:$C$110,C1031)&gt;0,VLOOKUP(C1031,Text!$C$4:$H$110,6,FALSE),"")</f>
        <v/>
      </c>
      <c r="C1031" s="53" t="s">
        <v>2334</v>
      </c>
      <c r="D1031" s="61"/>
      <c r="E1031" s="55" t="s">
        <v>2335</v>
      </c>
      <c r="F1031" s="52" t="s">
        <v>3207</v>
      </c>
    </row>
    <row r="1032" spans="1:6" x14ac:dyDescent="0.25">
      <c r="B1032" s="52" t="str">
        <f>IF(COUNTIF(Text!$C$4:$C$110,C1032)&gt;0,VLOOKUP(C1032,Text!$C$4:$H$110,6,FALSE),"")</f>
        <v/>
      </c>
      <c r="C1032" s="53" t="s">
        <v>407</v>
      </c>
      <c r="D1032" s="61"/>
      <c r="E1032" s="55" t="s">
        <v>2336</v>
      </c>
      <c r="F1032" s="52" t="s">
        <v>3207</v>
      </c>
    </row>
    <row r="1033" spans="1:6" x14ac:dyDescent="0.25">
      <c r="B1033" s="52" t="str">
        <f>IF(COUNTIF(Text!$C$4:$C$110,C1033)&gt;0,VLOOKUP(C1033,Text!$C$4:$H$110,6,FALSE),"")</f>
        <v/>
      </c>
      <c r="C1033" s="53" t="s">
        <v>2337</v>
      </c>
      <c r="D1033" s="61"/>
      <c r="E1033" s="55" t="s">
        <v>2338</v>
      </c>
      <c r="F1033" s="52" t="s">
        <v>3207</v>
      </c>
    </row>
    <row r="1034" spans="1:6" x14ac:dyDescent="0.25">
      <c r="B1034" s="52" t="str">
        <f>IF(COUNTIF(Text!$C$4:$C$110,C1034)&gt;0,VLOOKUP(C1034,Text!$C$4:$H$110,6,FALSE),"")</f>
        <v/>
      </c>
      <c r="C1034" s="53" t="s">
        <v>2339</v>
      </c>
      <c r="D1034" s="61"/>
      <c r="E1034" s="55" t="s">
        <v>2340</v>
      </c>
      <c r="F1034" s="52" t="s">
        <v>3207</v>
      </c>
    </row>
    <row r="1035" spans="1:6" x14ac:dyDescent="0.25">
      <c r="B1035" s="52" t="str">
        <f>IF(COUNTIF(Text!$C$4:$C$110,C1035)&gt;0,VLOOKUP(C1035,Text!$C$4:$H$110,6,FALSE),"")</f>
        <v/>
      </c>
      <c r="C1035" s="53" t="s">
        <v>2341</v>
      </c>
      <c r="D1035" s="61"/>
      <c r="E1035" s="55" t="s">
        <v>2342</v>
      </c>
      <c r="F1035" s="52" t="s">
        <v>3207</v>
      </c>
    </row>
    <row r="1036" spans="1:6" x14ac:dyDescent="0.25">
      <c r="B1036" s="52" t="str">
        <f>IF(COUNTIF(Text!$C$4:$C$110,C1036)&gt;0,VLOOKUP(C1036,Text!$C$4:$H$110,6,FALSE),"")</f>
        <v/>
      </c>
      <c r="C1036" s="53" t="s">
        <v>443</v>
      </c>
      <c r="D1036" s="61"/>
      <c r="E1036" s="55" t="s">
        <v>2343</v>
      </c>
      <c r="F1036" s="52" t="s">
        <v>3207</v>
      </c>
    </row>
    <row r="1037" spans="1:6" x14ac:dyDescent="0.25">
      <c r="B1037" s="52" t="str">
        <f>IF(COUNTIF(Text!$C$4:$C$110,C1037)&gt;0,VLOOKUP(C1037,Text!$C$4:$H$110,6,FALSE),"")</f>
        <v/>
      </c>
      <c r="C1037" s="53" t="s">
        <v>418</v>
      </c>
      <c r="D1037" s="61"/>
      <c r="E1037" s="55" t="s">
        <v>2344</v>
      </c>
      <c r="F1037" s="52" t="s">
        <v>3207</v>
      </c>
    </row>
    <row r="1038" spans="1:6" x14ac:dyDescent="0.25">
      <c r="B1038" s="52" t="str">
        <f>IF(COUNTIF(Text!$C$4:$C$110,C1038)&gt;0,VLOOKUP(C1038,Text!$C$4:$H$110,6,FALSE),"")</f>
        <v/>
      </c>
      <c r="C1038" s="53" t="s">
        <v>2345</v>
      </c>
      <c r="D1038" s="61"/>
      <c r="E1038" s="55" t="s">
        <v>2346</v>
      </c>
      <c r="F1038" s="52" t="s">
        <v>3207</v>
      </c>
    </row>
    <row r="1039" spans="1:6" x14ac:dyDescent="0.25">
      <c r="B1039" s="52" t="str">
        <f>IF(COUNTIF(Text!$C$4:$C$110,C1039)&gt;0,VLOOKUP(C1039,Text!$C$4:$H$110,6,FALSE),"")</f>
        <v/>
      </c>
      <c r="C1039" s="53" t="s">
        <v>2347</v>
      </c>
      <c r="D1039" s="61"/>
      <c r="E1039" s="55" t="s">
        <v>2348</v>
      </c>
      <c r="F1039" s="52" t="s">
        <v>3207</v>
      </c>
    </row>
    <row r="1040" spans="1:6" x14ac:dyDescent="0.25">
      <c r="B1040" s="52" t="str">
        <f>IF(COUNTIF(Text!$C$4:$C$110,C1040)&gt;0,VLOOKUP(C1040,Text!$C$4:$H$110,6,FALSE),"")</f>
        <v/>
      </c>
      <c r="C1040" s="53" t="s">
        <v>455</v>
      </c>
      <c r="D1040" s="61"/>
      <c r="E1040" s="55" t="s">
        <v>2349</v>
      </c>
      <c r="F1040" s="52" t="s">
        <v>3207</v>
      </c>
    </row>
    <row r="1041" spans="2:6" x14ac:dyDescent="0.25">
      <c r="B1041" s="52" t="str">
        <f>IF(COUNTIF(Text!$C$4:$C$110,C1041)&gt;0,VLOOKUP(C1041,Text!$C$4:$H$110,6,FALSE),"")</f>
        <v/>
      </c>
      <c r="C1041" s="53" t="s">
        <v>2350</v>
      </c>
      <c r="D1041" s="61"/>
      <c r="E1041" s="55" t="s">
        <v>2351</v>
      </c>
      <c r="F1041" s="52" t="s">
        <v>3207</v>
      </c>
    </row>
    <row r="1042" spans="2:6" x14ac:dyDescent="0.25">
      <c r="B1042" s="52" t="str">
        <f>IF(COUNTIF(Text!$C$4:$C$110,C1042)&gt;0,VLOOKUP(C1042,Text!$C$4:$H$110,6,FALSE),"")</f>
        <v/>
      </c>
      <c r="C1042" s="53" t="s">
        <v>357</v>
      </c>
      <c r="D1042" s="61"/>
      <c r="E1042" s="55" t="s">
        <v>2352</v>
      </c>
      <c r="F1042" s="52" t="s">
        <v>3207</v>
      </c>
    </row>
    <row r="1043" spans="2:6" x14ac:dyDescent="0.25">
      <c r="B1043" s="52" t="str">
        <f>IF(COUNTIF(Text!$C$4:$C$110,C1043)&gt;0,VLOOKUP(C1043,Text!$C$4:$H$110,6,FALSE),"")</f>
        <v/>
      </c>
      <c r="C1043" s="53" t="s">
        <v>2353</v>
      </c>
      <c r="D1043" s="61"/>
      <c r="E1043" s="55" t="s">
        <v>2354</v>
      </c>
      <c r="F1043" s="52" t="s">
        <v>3207</v>
      </c>
    </row>
    <row r="1044" spans="2:6" x14ac:dyDescent="0.25">
      <c r="B1044" s="52" t="str">
        <f>IF(COUNTIF(Text!$C$4:$C$110,C1044)&gt;0,VLOOKUP(C1044,Text!$C$4:$H$110,6,FALSE),"")</f>
        <v/>
      </c>
      <c r="C1044" s="53" t="s">
        <v>2355</v>
      </c>
      <c r="D1044" s="61"/>
      <c r="E1044" s="55" t="s">
        <v>2356</v>
      </c>
      <c r="F1044" s="52" t="s">
        <v>3207</v>
      </c>
    </row>
    <row r="1045" spans="2:6" x14ac:dyDescent="0.25">
      <c r="B1045" s="52" t="str">
        <f>IF(COUNTIF(Text!$C$4:$C$110,C1045)&gt;0,VLOOKUP(C1045,Text!$C$4:$H$110,6,FALSE),"")</f>
        <v/>
      </c>
      <c r="C1045" s="53" t="s">
        <v>459</v>
      </c>
      <c r="D1045" s="61"/>
      <c r="E1045" s="55" t="s">
        <v>2357</v>
      </c>
      <c r="F1045" s="52" t="s">
        <v>3207</v>
      </c>
    </row>
    <row r="1046" spans="2:6" x14ac:dyDescent="0.25">
      <c r="B1046" s="52" t="str">
        <f>IF(COUNTIF(Text!$C$4:$C$110,C1046)&gt;0,VLOOKUP(C1046,Text!$C$4:$H$110,6,FALSE),"")</f>
        <v/>
      </c>
      <c r="C1046" s="53" t="s">
        <v>2358</v>
      </c>
      <c r="D1046" s="61"/>
      <c r="E1046" s="55" t="s">
        <v>2359</v>
      </c>
      <c r="F1046" s="52" t="s">
        <v>3207</v>
      </c>
    </row>
    <row r="1047" spans="2:6" x14ac:dyDescent="0.25">
      <c r="B1047" s="52" t="str">
        <f>IF(COUNTIF(Text!$C$4:$C$110,C1047)&gt;0,VLOOKUP(C1047,Text!$C$4:$H$110,6,FALSE),"")</f>
        <v/>
      </c>
      <c r="C1047" s="53" t="s">
        <v>2360</v>
      </c>
      <c r="D1047" s="61"/>
      <c r="E1047" s="55" t="s">
        <v>2361</v>
      </c>
      <c r="F1047" s="52" t="s">
        <v>3207</v>
      </c>
    </row>
    <row r="1048" spans="2:6" x14ac:dyDescent="0.25">
      <c r="B1048" s="52" t="str">
        <f>IF(COUNTIF(Text!$C$4:$C$110,C1048)&gt;0,VLOOKUP(C1048,Text!$C$4:$H$110,6,FALSE),"")</f>
        <v/>
      </c>
      <c r="C1048" s="53" t="s">
        <v>2362</v>
      </c>
      <c r="D1048" s="61"/>
      <c r="E1048" s="55" t="s">
        <v>2363</v>
      </c>
      <c r="F1048" s="52" t="s">
        <v>3207</v>
      </c>
    </row>
    <row r="1049" spans="2:6" ht="25" x14ac:dyDescent="0.25">
      <c r="B1049" s="52" t="str">
        <f>IF(COUNTIF(Text!$C$4:$C$110,C1049)&gt;0,VLOOKUP(C1049,Text!$C$4:$H$110,6,FALSE),"")</f>
        <v/>
      </c>
      <c r="C1049" s="53" t="s">
        <v>2364</v>
      </c>
      <c r="D1049" s="61"/>
      <c r="E1049" s="55" t="s">
        <v>2365</v>
      </c>
      <c r="F1049" s="52" t="s">
        <v>3207</v>
      </c>
    </row>
    <row r="1050" spans="2:6" x14ac:dyDescent="0.25">
      <c r="B1050" s="52" t="str">
        <f>IF(COUNTIF(Text!$C$4:$C$110,C1050)&gt;0,VLOOKUP(C1050,Text!$C$4:$H$110,6,FALSE),"")</f>
        <v/>
      </c>
      <c r="C1050" s="53" t="s">
        <v>2366</v>
      </c>
      <c r="D1050" s="61"/>
      <c r="E1050" s="55" t="s">
        <v>2367</v>
      </c>
      <c r="F1050" s="52" t="s">
        <v>3207</v>
      </c>
    </row>
    <row r="1051" spans="2:6" x14ac:dyDescent="0.25">
      <c r="B1051" s="52" t="str">
        <f>IF(COUNTIF(Text!$C$4:$C$110,C1051)&gt;0,VLOOKUP(C1051,Text!$C$4:$H$110,6,FALSE),"")</f>
        <v/>
      </c>
      <c r="C1051" s="53" t="s">
        <v>2368</v>
      </c>
      <c r="D1051" s="61"/>
      <c r="E1051" s="55" t="s">
        <v>2369</v>
      </c>
      <c r="F1051" s="52" t="s">
        <v>3207</v>
      </c>
    </row>
    <row r="1052" spans="2:6" x14ac:dyDescent="0.25">
      <c r="B1052" s="52" t="str">
        <f>IF(COUNTIF(Text!$C$4:$C$110,C1052)&gt;0,VLOOKUP(C1052,Text!$C$4:$H$110,6,FALSE),"")</f>
        <v/>
      </c>
      <c r="C1052" s="53" t="s">
        <v>408</v>
      </c>
      <c r="D1052" s="61"/>
      <c r="E1052" s="55" t="s">
        <v>2370</v>
      </c>
      <c r="F1052" s="52" t="s">
        <v>3207</v>
      </c>
    </row>
    <row r="1053" spans="2:6" x14ac:dyDescent="0.25">
      <c r="B1053" s="52" t="str">
        <f>IF(COUNTIF(Text!$C$4:$C$110,C1053)&gt;0,VLOOKUP(C1053,Text!$C$4:$H$110,6,FALSE),"")</f>
        <v/>
      </c>
      <c r="C1053" s="53" t="s">
        <v>437</v>
      </c>
      <c r="D1053" s="61"/>
      <c r="E1053" s="55" t="s">
        <v>2371</v>
      </c>
      <c r="F1053" s="52" t="s">
        <v>3207</v>
      </c>
    </row>
    <row r="1054" spans="2:6" x14ac:dyDescent="0.25">
      <c r="B1054" s="52" t="str">
        <f>IF(COUNTIF(Text!$C$4:$C$110,C1054)&gt;0,VLOOKUP(C1054,Text!$C$4:$H$110,6,FALSE),"")</f>
        <v/>
      </c>
      <c r="C1054" s="53" t="s">
        <v>2372</v>
      </c>
      <c r="D1054" s="61"/>
      <c r="E1054" s="55" t="s">
        <v>2373</v>
      </c>
      <c r="F1054" s="52" t="s">
        <v>3207</v>
      </c>
    </row>
    <row r="1055" spans="2:6" x14ac:dyDescent="0.25">
      <c r="B1055" s="52" t="str">
        <f>IF(COUNTIF(Text!$C$4:$C$110,C1055)&gt;0,VLOOKUP(C1055,Text!$C$4:$H$110,6,FALSE),"")</f>
        <v/>
      </c>
      <c r="C1055" s="53" t="s">
        <v>2374</v>
      </c>
      <c r="D1055" s="61"/>
      <c r="E1055" s="55" t="s">
        <v>2375</v>
      </c>
      <c r="F1055" s="52" t="s">
        <v>3207</v>
      </c>
    </row>
    <row r="1056" spans="2:6" x14ac:dyDescent="0.25">
      <c r="B1056" s="52" t="str">
        <f>IF(COUNTIF(Text!$C$4:$C$110,C1056)&gt;0,VLOOKUP(C1056,Text!$C$4:$H$110,6,FALSE),"")</f>
        <v/>
      </c>
      <c r="C1056" s="53" t="s">
        <v>2376</v>
      </c>
      <c r="D1056" s="61"/>
      <c r="E1056" s="55" t="s">
        <v>2377</v>
      </c>
      <c r="F1056" s="52" t="s">
        <v>3207</v>
      </c>
    </row>
    <row r="1057" spans="2:6" x14ac:dyDescent="0.25">
      <c r="B1057" s="52" t="str">
        <f>IF(COUNTIF(Text!$C$4:$C$110,C1057)&gt;0,VLOOKUP(C1057,Text!$C$4:$H$110,6,FALSE),"")</f>
        <v/>
      </c>
      <c r="C1057" s="53" t="s">
        <v>421</v>
      </c>
      <c r="D1057" s="61"/>
      <c r="E1057" s="55" t="s">
        <v>2378</v>
      </c>
      <c r="F1057" s="52" t="s">
        <v>3207</v>
      </c>
    </row>
    <row r="1058" spans="2:6" x14ac:dyDescent="0.25">
      <c r="B1058" s="52" t="str">
        <f>IF(COUNTIF(Text!$C$4:$C$110,C1058)&gt;0,VLOOKUP(C1058,Text!$C$4:$H$110,6,FALSE),"")</f>
        <v/>
      </c>
      <c r="C1058" s="53" t="s">
        <v>335</v>
      </c>
      <c r="D1058" s="61"/>
      <c r="E1058" s="55" t="s">
        <v>2379</v>
      </c>
      <c r="F1058" s="52" t="s">
        <v>3207</v>
      </c>
    </row>
    <row r="1059" spans="2:6" x14ac:dyDescent="0.25">
      <c r="B1059" s="52" t="str">
        <f>IF(COUNTIF(Text!$C$4:$C$110,C1059)&gt;0,VLOOKUP(C1059,Text!$C$4:$H$110,6,FALSE),"")</f>
        <v/>
      </c>
      <c r="C1059" s="53" t="s">
        <v>2380</v>
      </c>
      <c r="D1059" s="61"/>
      <c r="E1059" s="55" t="s">
        <v>2381</v>
      </c>
      <c r="F1059" s="52" t="s">
        <v>3207</v>
      </c>
    </row>
    <row r="1060" spans="2:6" x14ac:dyDescent="0.25">
      <c r="B1060" s="52" t="str">
        <f>IF(COUNTIF(Text!$C$4:$C$110,C1060)&gt;0,VLOOKUP(C1060,Text!$C$4:$H$110,6,FALSE),"")</f>
        <v/>
      </c>
      <c r="C1060" s="53" t="s">
        <v>2382</v>
      </c>
      <c r="D1060" s="61"/>
      <c r="E1060" s="55" t="s">
        <v>2383</v>
      </c>
      <c r="F1060" s="52" t="s">
        <v>3207</v>
      </c>
    </row>
    <row r="1061" spans="2:6" x14ac:dyDescent="0.25">
      <c r="B1061" s="52" t="str">
        <f>IF(COUNTIF(Text!$C$4:$C$110,C1061)&gt;0,VLOOKUP(C1061,Text!$C$4:$H$110,6,FALSE),"")</f>
        <v/>
      </c>
      <c r="C1061" s="53" t="s">
        <v>2384</v>
      </c>
      <c r="D1061" s="61"/>
      <c r="E1061" s="55" t="s">
        <v>2385</v>
      </c>
      <c r="F1061" s="52" t="s">
        <v>3207</v>
      </c>
    </row>
    <row r="1062" spans="2:6" x14ac:dyDescent="0.25">
      <c r="B1062" s="52" t="str">
        <f>IF(COUNTIF(Text!$C$4:$C$110,C1062)&gt;0,VLOOKUP(C1062,Text!$C$4:$H$110,6,FALSE),"")</f>
        <v/>
      </c>
      <c r="C1062" s="53" t="s">
        <v>2386</v>
      </c>
      <c r="D1062" s="61"/>
      <c r="E1062" s="55" t="s">
        <v>2387</v>
      </c>
      <c r="F1062" s="52" t="s">
        <v>3207</v>
      </c>
    </row>
    <row r="1063" spans="2:6" x14ac:dyDescent="0.25">
      <c r="B1063" s="52" t="str">
        <f>IF(COUNTIF(Text!$C$4:$C$110,C1063)&gt;0,VLOOKUP(C1063,Text!$C$4:$H$110,6,FALSE),"")</f>
        <v/>
      </c>
      <c r="C1063" s="53" t="s">
        <v>446</v>
      </c>
      <c r="D1063" s="61"/>
      <c r="E1063" s="55" t="s">
        <v>2388</v>
      </c>
      <c r="F1063" s="52" t="s">
        <v>3207</v>
      </c>
    </row>
    <row r="1064" spans="2:6" x14ac:dyDescent="0.25">
      <c r="B1064" s="52" t="str">
        <f>IF(COUNTIF(Text!$C$4:$C$110,C1064)&gt;0,VLOOKUP(C1064,Text!$C$4:$H$110,6,FALSE),"")</f>
        <v/>
      </c>
      <c r="C1064" s="53" t="s">
        <v>390</v>
      </c>
      <c r="D1064" s="61"/>
      <c r="E1064" s="55" t="s">
        <v>2389</v>
      </c>
      <c r="F1064" s="52" t="s">
        <v>3207</v>
      </c>
    </row>
    <row r="1065" spans="2:6" x14ac:dyDescent="0.25">
      <c r="B1065" s="52" t="str">
        <f>IF(COUNTIF(Text!$C$4:$C$110,C1065)&gt;0,VLOOKUP(C1065,Text!$C$4:$H$110,6,FALSE),"")</f>
        <v/>
      </c>
      <c r="C1065" s="53" t="s">
        <v>2390</v>
      </c>
      <c r="D1065" s="61"/>
      <c r="E1065" s="55" t="s">
        <v>1445</v>
      </c>
      <c r="F1065" s="52" t="s">
        <v>3207</v>
      </c>
    </row>
    <row r="1066" spans="2:6" x14ac:dyDescent="0.25">
      <c r="B1066" s="52" t="str">
        <f>IF(COUNTIF(Text!$C$4:$C$110,C1066)&gt;0,VLOOKUP(C1066,Text!$C$4:$H$110,6,FALSE),"")</f>
        <v/>
      </c>
      <c r="C1066" s="53" t="s">
        <v>2391</v>
      </c>
      <c r="D1066" s="61"/>
      <c r="E1066" s="55" t="s">
        <v>2392</v>
      </c>
      <c r="F1066" s="52" t="s">
        <v>3207</v>
      </c>
    </row>
    <row r="1067" spans="2:6" x14ac:dyDescent="0.25">
      <c r="B1067" s="52" t="str">
        <f>IF(COUNTIF(Text!$C$4:$C$110,C1067)&gt;0,VLOOKUP(C1067,Text!$C$4:$H$110,6,FALSE),"")</f>
        <v/>
      </c>
      <c r="C1067" s="53" t="s">
        <v>771</v>
      </c>
      <c r="D1067" s="61"/>
      <c r="E1067" s="55" t="s">
        <v>2393</v>
      </c>
      <c r="F1067" s="52" t="s">
        <v>3207</v>
      </c>
    </row>
    <row r="1068" spans="2:6" x14ac:dyDescent="0.25">
      <c r="B1068" s="52" t="str">
        <f>IF(COUNTIF(Text!$C$4:$C$110,C1068)&gt;0,VLOOKUP(C1068,Text!$C$4:$H$110,6,FALSE),"")</f>
        <v/>
      </c>
      <c r="C1068" s="53" t="s">
        <v>2394</v>
      </c>
      <c r="D1068" s="61"/>
      <c r="E1068" s="55" t="s">
        <v>2395</v>
      </c>
      <c r="F1068" s="52" t="s">
        <v>3207</v>
      </c>
    </row>
    <row r="1069" spans="2:6" x14ac:dyDescent="0.25">
      <c r="B1069" s="52" t="str">
        <f>IF(COUNTIF(Text!$C$4:$C$110,C1069)&gt;0,VLOOKUP(C1069,Text!$C$4:$H$110,6,FALSE),"")</f>
        <v/>
      </c>
      <c r="C1069" s="53" t="s">
        <v>2396</v>
      </c>
      <c r="D1069" s="61"/>
      <c r="E1069" s="55" t="s">
        <v>2397</v>
      </c>
      <c r="F1069" s="52" t="s">
        <v>3207</v>
      </c>
    </row>
    <row r="1070" spans="2:6" x14ac:dyDescent="0.25">
      <c r="B1070" s="52" t="str">
        <f>IF(COUNTIF(Text!$C$4:$C$110,C1070)&gt;0,VLOOKUP(C1070,Text!$C$4:$H$110,6,FALSE),"")</f>
        <v/>
      </c>
      <c r="C1070" s="53" t="s">
        <v>2398</v>
      </c>
      <c r="D1070" s="61"/>
      <c r="E1070" s="55" t="s">
        <v>2399</v>
      </c>
      <c r="F1070" s="52" t="s">
        <v>3207</v>
      </c>
    </row>
    <row r="1071" spans="2:6" x14ac:dyDescent="0.25">
      <c r="B1071" s="52" t="str">
        <f>IF(COUNTIF(Text!$C$4:$C$110,C1071)&gt;0,VLOOKUP(C1071,Text!$C$4:$H$110,6,FALSE),"")</f>
        <v/>
      </c>
      <c r="C1071" s="53" t="s">
        <v>426</v>
      </c>
      <c r="D1071" s="61"/>
      <c r="E1071" s="55" t="s">
        <v>2400</v>
      </c>
      <c r="F1071" s="52" t="s">
        <v>3207</v>
      </c>
    </row>
    <row r="1072" spans="2:6" x14ac:dyDescent="0.25">
      <c r="B1072" s="52" t="str">
        <f>IF(COUNTIF(Text!$C$4:$C$110,C1072)&gt;0,VLOOKUP(C1072,Text!$C$4:$H$110,6,FALSE),"")</f>
        <v/>
      </c>
      <c r="C1072" s="53" t="s">
        <v>2401</v>
      </c>
      <c r="D1072" s="61"/>
      <c r="E1072" s="55" t="s">
        <v>2402</v>
      </c>
      <c r="F1072" s="52" t="s">
        <v>3207</v>
      </c>
    </row>
    <row r="1073" spans="2:6" x14ac:dyDescent="0.25">
      <c r="B1073" s="52" t="str">
        <f>IF(COUNTIF(Text!$C$4:$C$110,C1073)&gt;0,VLOOKUP(C1073,Text!$C$4:$H$110,6,FALSE),"")</f>
        <v/>
      </c>
      <c r="C1073" s="53" t="s">
        <v>2403</v>
      </c>
      <c r="D1073" s="61"/>
      <c r="E1073" s="55" t="s">
        <v>2404</v>
      </c>
      <c r="F1073" s="52" t="s">
        <v>3207</v>
      </c>
    </row>
    <row r="1074" spans="2:6" x14ac:dyDescent="0.25">
      <c r="B1074" s="52" t="str">
        <f>IF(COUNTIF(Text!$C$4:$C$110,C1074)&gt;0,VLOOKUP(C1074,Text!$C$4:$H$110,6,FALSE),"")</f>
        <v/>
      </c>
      <c r="C1074" s="53" t="s">
        <v>414</v>
      </c>
      <c r="D1074" s="61"/>
      <c r="E1074" s="55" t="s">
        <v>2405</v>
      </c>
      <c r="F1074" s="52" t="s">
        <v>3207</v>
      </c>
    </row>
    <row r="1075" spans="2:6" x14ac:dyDescent="0.25">
      <c r="B1075" s="52" t="str">
        <f>IF(COUNTIF(Text!$C$4:$C$110,C1075)&gt;0,VLOOKUP(C1075,Text!$C$4:$H$110,6,FALSE),"")</f>
        <v/>
      </c>
      <c r="C1075" s="53" t="s">
        <v>388</v>
      </c>
      <c r="D1075" s="61"/>
      <c r="E1075" s="55" t="s">
        <v>2406</v>
      </c>
      <c r="F1075" s="52" t="s">
        <v>3207</v>
      </c>
    </row>
    <row r="1076" spans="2:6" x14ac:dyDescent="0.25">
      <c r="B1076" s="52" t="str">
        <f>IF(COUNTIF(Text!$C$4:$C$110,C1076)&gt;0,VLOOKUP(C1076,Text!$C$4:$H$110,6,FALSE),"")</f>
        <v/>
      </c>
      <c r="C1076" s="53" t="s">
        <v>2407</v>
      </c>
      <c r="D1076" s="61"/>
      <c r="E1076" s="55" t="s">
        <v>2408</v>
      </c>
      <c r="F1076" s="52" t="s">
        <v>3207</v>
      </c>
    </row>
    <row r="1077" spans="2:6" x14ac:dyDescent="0.25">
      <c r="B1077" s="52" t="str">
        <f>IF(COUNTIF(Text!$C$4:$C$110,C1077)&gt;0,VLOOKUP(C1077,Text!$C$4:$H$110,6,FALSE),"")</f>
        <v/>
      </c>
      <c r="C1077" s="53" t="s">
        <v>2409</v>
      </c>
      <c r="D1077" s="61"/>
      <c r="E1077" s="55" t="s">
        <v>2410</v>
      </c>
      <c r="F1077" s="52" t="s">
        <v>3207</v>
      </c>
    </row>
    <row r="1078" spans="2:6" x14ac:dyDescent="0.25">
      <c r="B1078" s="52" t="str">
        <f>IF(COUNTIF(Text!$C$4:$C$110,C1078)&gt;0,VLOOKUP(C1078,Text!$C$4:$H$110,6,FALSE),"")</f>
        <v/>
      </c>
      <c r="C1078" s="53" t="s">
        <v>2411</v>
      </c>
      <c r="D1078" s="61"/>
      <c r="E1078" s="55" t="s">
        <v>2412</v>
      </c>
      <c r="F1078" s="52" t="s">
        <v>3207</v>
      </c>
    </row>
    <row r="1079" spans="2:6" x14ac:dyDescent="0.25">
      <c r="B1079" s="52" t="str">
        <f>IF(COUNTIF(Text!$C$4:$C$110,C1079)&gt;0,VLOOKUP(C1079,Text!$C$4:$H$110,6,FALSE),"")</f>
        <v/>
      </c>
      <c r="C1079" s="53" t="s">
        <v>671</v>
      </c>
      <c r="D1079" s="61"/>
      <c r="E1079" s="55" t="s">
        <v>2413</v>
      </c>
      <c r="F1079" s="52" t="s">
        <v>3207</v>
      </c>
    </row>
    <row r="1080" spans="2:6" x14ac:dyDescent="0.25">
      <c r="B1080" s="52" t="str">
        <f>IF(COUNTIF(Text!$C$4:$C$110,C1080)&gt;0,VLOOKUP(C1080,Text!$C$4:$H$110,6,FALSE),"")</f>
        <v/>
      </c>
      <c r="C1080" s="53" t="s">
        <v>358</v>
      </c>
      <c r="D1080" s="61"/>
      <c r="E1080" s="55" t="s">
        <v>2414</v>
      </c>
      <c r="F1080" s="52" t="s">
        <v>3207</v>
      </c>
    </row>
    <row r="1081" spans="2:6" x14ac:dyDescent="0.25">
      <c r="B1081" s="52" t="str">
        <f>IF(COUNTIF(Text!$C$4:$C$110,C1081)&gt;0,VLOOKUP(C1081,Text!$C$4:$H$110,6,FALSE),"")</f>
        <v/>
      </c>
      <c r="C1081" s="53" t="s">
        <v>2415</v>
      </c>
      <c r="D1081" s="61"/>
      <c r="E1081" s="55" t="s">
        <v>2416</v>
      </c>
      <c r="F1081" s="52" t="s">
        <v>3207</v>
      </c>
    </row>
    <row r="1082" spans="2:6" x14ac:dyDescent="0.25">
      <c r="B1082" s="52" t="str">
        <f>IF(COUNTIF(Text!$C$4:$C$110,C1082)&gt;0,VLOOKUP(C1082,Text!$C$4:$H$110,6,FALSE),"")</f>
        <v/>
      </c>
      <c r="C1082" s="53" t="s">
        <v>2417</v>
      </c>
      <c r="D1082" s="61"/>
      <c r="E1082" s="55" t="s">
        <v>2418</v>
      </c>
      <c r="F1082" s="52" t="s">
        <v>3207</v>
      </c>
    </row>
    <row r="1083" spans="2:6" x14ac:dyDescent="0.25">
      <c r="B1083" s="52" t="str">
        <f>IF(COUNTIF(Text!$C$4:$C$110,C1083)&gt;0,VLOOKUP(C1083,Text!$C$4:$H$110,6,FALSE),"")</f>
        <v/>
      </c>
      <c r="C1083" s="53" t="s">
        <v>1057</v>
      </c>
      <c r="D1083" s="61"/>
      <c r="E1083" s="55" t="s">
        <v>2419</v>
      </c>
      <c r="F1083" s="52" t="s">
        <v>3207</v>
      </c>
    </row>
    <row r="1084" spans="2:6" x14ac:dyDescent="0.25">
      <c r="B1084" s="52" t="str">
        <f>IF(COUNTIF(Text!$C$4:$C$110,C1084)&gt;0,VLOOKUP(C1084,Text!$C$4:$H$110,6,FALSE),"")</f>
        <v/>
      </c>
      <c r="C1084" s="53" t="s">
        <v>2420</v>
      </c>
      <c r="D1084" s="61"/>
      <c r="E1084" s="55" t="s">
        <v>2421</v>
      </c>
      <c r="F1084" s="52" t="s">
        <v>3207</v>
      </c>
    </row>
    <row r="1085" spans="2:6" x14ac:dyDescent="0.25">
      <c r="B1085" s="52" t="str">
        <f>IF(COUNTIF(Text!$C$4:$C$110,C1085)&gt;0,VLOOKUP(C1085,Text!$C$4:$H$110,6,FALSE),"")</f>
        <v/>
      </c>
      <c r="C1085" s="53" t="s">
        <v>2422</v>
      </c>
      <c r="D1085" s="61"/>
      <c r="E1085" s="55" t="s">
        <v>2423</v>
      </c>
      <c r="F1085" s="52" t="s">
        <v>3207</v>
      </c>
    </row>
    <row r="1086" spans="2:6" x14ac:dyDescent="0.25">
      <c r="B1086" s="52" t="str">
        <f>IF(COUNTIF(Text!$C$4:$C$110,C1086)&gt;0,VLOOKUP(C1086,Text!$C$4:$H$110,6,FALSE),"")</f>
        <v/>
      </c>
      <c r="C1086" s="53" t="s">
        <v>2424</v>
      </c>
      <c r="D1086" s="61"/>
      <c r="E1086" s="55" t="s">
        <v>2425</v>
      </c>
      <c r="F1086" s="52" t="s">
        <v>3207</v>
      </c>
    </row>
    <row r="1087" spans="2:6" x14ac:dyDescent="0.25">
      <c r="B1087" s="52" t="str">
        <f>IF(COUNTIF(Text!$C$4:$C$110,C1087)&gt;0,VLOOKUP(C1087,Text!$C$4:$H$110,6,FALSE),"")</f>
        <v/>
      </c>
      <c r="C1087" s="53" t="s">
        <v>338</v>
      </c>
      <c r="D1087" s="61"/>
      <c r="E1087" s="55" t="s">
        <v>2426</v>
      </c>
      <c r="F1087" s="52" t="s">
        <v>3207</v>
      </c>
    </row>
    <row r="1088" spans="2:6" x14ac:dyDescent="0.25">
      <c r="B1088" s="52" t="str">
        <f>IF(COUNTIF(Text!$C$4:$C$110,C1088)&gt;0,VLOOKUP(C1088,Text!$C$4:$H$110,6,FALSE),"")</f>
        <v/>
      </c>
      <c r="C1088" s="53" t="s">
        <v>2427</v>
      </c>
      <c r="D1088" s="61"/>
      <c r="E1088" s="55" t="s">
        <v>2428</v>
      </c>
      <c r="F1088" s="52" t="s">
        <v>3207</v>
      </c>
    </row>
    <row r="1089" spans="2:6" x14ac:dyDescent="0.25">
      <c r="B1089" s="52" t="str">
        <f>IF(COUNTIF(Text!$C$4:$C$110,C1089)&gt;0,VLOOKUP(C1089,Text!$C$4:$H$110,6,FALSE),"")</f>
        <v/>
      </c>
      <c r="C1089" s="53" t="s">
        <v>2429</v>
      </c>
      <c r="D1089" s="61"/>
      <c r="E1089" s="55" t="s">
        <v>2430</v>
      </c>
      <c r="F1089" s="52" t="s">
        <v>3207</v>
      </c>
    </row>
    <row r="1090" spans="2:6" x14ac:dyDescent="0.25">
      <c r="B1090" s="52" t="str">
        <f>IF(COUNTIF(Text!$C$4:$C$110,C1090)&gt;0,VLOOKUP(C1090,Text!$C$4:$H$110,6,FALSE),"")</f>
        <v/>
      </c>
      <c r="C1090" s="53" t="s">
        <v>2431</v>
      </c>
      <c r="D1090" s="61"/>
      <c r="E1090" s="55" t="s">
        <v>2432</v>
      </c>
      <c r="F1090" s="52" t="s">
        <v>3207</v>
      </c>
    </row>
    <row r="1091" spans="2:6" x14ac:dyDescent="0.25">
      <c r="B1091" s="52" t="str">
        <f>IF(COUNTIF(Text!$C$4:$C$110,C1091)&gt;0,VLOOKUP(C1091,Text!$C$4:$H$110,6,FALSE),"")</f>
        <v/>
      </c>
      <c r="C1091" s="53" t="s">
        <v>2433</v>
      </c>
      <c r="D1091" s="61"/>
      <c r="E1091" s="55" t="s">
        <v>2434</v>
      </c>
      <c r="F1091" s="52" t="s">
        <v>3207</v>
      </c>
    </row>
    <row r="1092" spans="2:6" x14ac:dyDescent="0.25">
      <c r="B1092" s="52" t="str">
        <f>IF(COUNTIF(Text!$C$4:$C$110,C1092)&gt;0,VLOOKUP(C1092,Text!$C$4:$H$110,6,FALSE),"")</f>
        <v/>
      </c>
      <c r="C1092" s="53" t="s">
        <v>481</v>
      </c>
      <c r="D1092" s="61"/>
      <c r="E1092" s="55" t="s">
        <v>2435</v>
      </c>
      <c r="F1092" s="52" t="s">
        <v>3207</v>
      </c>
    </row>
    <row r="1093" spans="2:6" x14ac:dyDescent="0.25">
      <c r="B1093" s="52" t="str">
        <f>IF(COUNTIF(Text!$C$4:$C$110,C1093)&gt;0,VLOOKUP(C1093,Text!$C$4:$H$110,6,FALSE),"")</f>
        <v/>
      </c>
      <c r="C1093" s="53" t="s">
        <v>2436</v>
      </c>
      <c r="D1093" s="61"/>
      <c r="E1093" s="55" t="s">
        <v>2437</v>
      </c>
      <c r="F1093" s="52" t="s">
        <v>3207</v>
      </c>
    </row>
    <row r="1094" spans="2:6" x14ac:dyDescent="0.25">
      <c r="B1094" s="52" t="str">
        <f>IF(COUNTIF(Text!$C$4:$C$110,C1094)&gt;0,VLOOKUP(C1094,Text!$C$4:$H$110,6,FALSE),"")</f>
        <v/>
      </c>
      <c r="C1094" s="53" t="s">
        <v>2438</v>
      </c>
      <c r="D1094" s="61"/>
      <c r="E1094" s="55" t="s">
        <v>2439</v>
      </c>
      <c r="F1094" s="52" t="s">
        <v>3207</v>
      </c>
    </row>
    <row r="1095" spans="2:6" x14ac:dyDescent="0.25">
      <c r="B1095" s="52" t="str">
        <f>IF(COUNTIF(Text!$C$4:$C$110,C1095)&gt;0,VLOOKUP(C1095,Text!$C$4:$H$110,6,FALSE),"")</f>
        <v/>
      </c>
      <c r="C1095" s="53" t="s">
        <v>2440</v>
      </c>
      <c r="D1095" s="61"/>
      <c r="E1095" s="55" t="s">
        <v>2441</v>
      </c>
      <c r="F1095" s="52" t="s">
        <v>3207</v>
      </c>
    </row>
    <row r="1096" spans="2:6" x14ac:dyDescent="0.25">
      <c r="B1096" s="52" t="str">
        <f>IF(COUNTIF(Text!$C$4:$C$110,C1096)&gt;0,VLOOKUP(C1096,Text!$C$4:$H$110,6,FALSE),"")</f>
        <v/>
      </c>
      <c r="C1096" s="53" t="s">
        <v>2442</v>
      </c>
      <c r="D1096" s="61"/>
      <c r="E1096" s="55" t="s">
        <v>2443</v>
      </c>
      <c r="F1096" s="52" t="s">
        <v>3207</v>
      </c>
    </row>
    <row r="1097" spans="2:6" x14ac:dyDescent="0.25">
      <c r="B1097" s="52" t="str">
        <f>IF(COUNTIF(Text!$C$4:$C$110,C1097)&gt;0,VLOOKUP(C1097,Text!$C$4:$H$110,6,FALSE),"")</f>
        <v/>
      </c>
      <c r="C1097" s="53" t="s">
        <v>2444</v>
      </c>
      <c r="D1097" s="61"/>
      <c r="E1097" s="55" t="s">
        <v>2445</v>
      </c>
      <c r="F1097" s="52" t="s">
        <v>3207</v>
      </c>
    </row>
    <row r="1098" spans="2:6" x14ac:dyDescent="0.25">
      <c r="B1098" s="52" t="str">
        <f>IF(COUNTIF(Text!$C$4:$C$110,C1098)&gt;0,VLOOKUP(C1098,Text!$C$4:$H$110,6,FALSE),"")</f>
        <v/>
      </c>
      <c r="C1098" s="53" t="s">
        <v>2446</v>
      </c>
      <c r="D1098" s="61"/>
      <c r="E1098" s="55" t="s">
        <v>2447</v>
      </c>
      <c r="F1098" s="52" t="s">
        <v>3207</v>
      </c>
    </row>
    <row r="1099" spans="2:6" x14ac:dyDescent="0.25">
      <c r="B1099" s="52" t="str">
        <f>IF(COUNTIF(Text!$C$4:$C$110,C1099)&gt;0,VLOOKUP(C1099,Text!$C$4:$H$110,6,FALSE),"")</f>
        <v/>
      </c>
      <c r="C1099" s="47" t="s">
        <v>2448</v>
      </c>
      <c r="D1099" s="61"/>
      <c r="E1099" s="55" t="s">
        <v>2449</v>
      </c>
      <c r="F1099" s="52" t="s">
        <v>3207</v>
      </c>
    </row>
    <row r="1100" spans="2:6" x14ac:dyDescent="0.25">
      <c r="B1100" s="52" t="str">
        <f>IF(COUNTIF(Text!$C$4:$C$110,C1100)&gt;0,VLOOKUP(C1100,Text!$C$4:$H$110,6,FALSE),"")</f>
        <v/>
      </c>
      <c r="C1100" s="47" t="s">
        <v>2450</v>
      </c>
      <c r="D1100" s="61"/>
      <c r="E1100" s="55" t="s">
        <v>2451</v>
      </c>
      <c r="F1100" s="52" t="s">
        <v>3207</v>
      </c>
    </row>
    <row r="1101" spans="2:6" x14ac:dyDescent="0.25">
      <c r="B1101" s="52" t="str">
        <f>IF(COUNTIF(Text!$C$4:$C$110,C1101)&gt;0,VLOOKUP(C1101,Text!$C$4:$H$110,6,FALSE),"")</f>
        <v/>
      </c>
      <c r="C1101" s="53" t="s">
        <v>2452</v>
      </c>
      <c r="D1101" s="61"/>
      <c r="E1101" s="55" t="s">
        <v>2453</v>
      </c>
      <c r="F1101" s="52" t="s">
        <v>3207</v>
      </c>
    </row>
    <row r="1102" spans="2:6" x14ac:dyDescent="0.25">
      <c r="B1102" s="52" t="str">
        <f>IF(COUNTIF(Text!$C$4:$C$110,C1102)&gt;0,VLOOKUP(C1102,Text!$C$4:$H$110,6,FALSE),"")</f>
        <v/>
      </c>
      <c r="C1102" s="53" t="s">
        <v>653</v>
      </c>
      <c r="D1102" s="61"/>
      <c r="E1102" s="55" t="s">
        <v>2454</v>
      </c>
      <c r="F1102" s="52" t="s">
        <v>3207</v>
      </c>
    </row>
    <row r="1103" spans="2:6" x14ac:dyDescent="0.25">
      <c r="B1103" s="52" t="str">
        <f>IF(COUNTIF(Text!$C$4:$C$110,C1103)&gt;0,VLOOKUP(C1103,Text!$C$4:$H$110,6,FALSE),"")</f>
        <v/>
      </c>
      <c r="C1103" s="53" t="s">
        <v>359</v>
      </c>
      <c r="D1103" s="61"/>
      <c r="E1103" s="55" t="s">
        <v>2455</v>
      </c>
      <c r="F1103" s="52" t="s">
        <v>3207</v>
      </c>
    </row>
    <row r="1104" spans="2:6" x14ac:dyDescent="0.25">
      <c r="B1104" s="52" t="str">
        <f>IF(COUNTIF(Text!$C$4:$C$110,C1104)&gt;0,VLOOKUP(C1104,Text!$C$4:$H$110,6,FALSE),"")</f>
        <v/>
      </c>
      <c r="C1104" s="53" t="s">
        <v>2456</v>
      </c>
      <c r="D1104" s="61"/>
      <c r="E1104" s="55" t="s">
        <v>2457</v>
      </c>
      <c r="F1104" s="52" t="s">
        <v>3207</v>
      </c>
    </row>
    <row r="1105" spans="2:6" x14ac:dyDescent="0.25">
      <c r="B1105" s="52" t="str">
        <f>IF(COUNTIF(Text!$C$4:$C$110,C1105)&gt;0,VLOOKUP(C1105,Text!$C$4:$H$110,6,FALSE),"")</f>
        <v/>
      </c>
      <c r="C1105" s="53" t="s">
        <v>2458</v>
      </c>
      <c r="D1105" s="61"/>
      <c r="E1105" s="55" t="s">
        <v>2459</v>
      </c>
      <c r="F1105" s="52" t="s">
        <v>3207</v>
      </c>
    </row>
    <row r="1106" spans="2:6" x14ac:dyDescent="0.25">
      <c r="B1106" s="52" t="str">
        <f>IF(COUNTIF(Text!$C$4:$C$110,C1106)&gt;0,VLOOKUP(C1106,Text!$C$4:$H$110,6,FALSE),"")</f>
        <v/>
      </c>
      <c r="C1106" s="53" t="s">
        <v>2460</v>
      </c>
      <c r="D1106" s="61"/>
      <c r="E1106" s="55" t="s">
        <v>2461</v>
      </c>
      <c r="F1106" s="52" t="s">
        <v>3207</v>
      </c>
    </row>
    <row r="1107" spans="2:6" x14ac:dyDescent="0.25">
      <c r="B1107" s="52" t="str">
        <f>IF(COUNTIF(Text!$C$4:$C$110,C1107)&gt;0,VLOOKUP(C1107,Text!$C$4:$H$110,6,FALSE),"")</f>
        <v/>
      </c>
      <c r="C1107" s="53" t="s">
        <v>2462</v>
      </c>
      <c r="D1107" s="61"/>
      <c r="E1107" s="55" t="s">
        <v>2463</v>
      </c>
      <c r="F1107" s="52" t="s">
        <v>3207</v>
      </c>
    </row>
    <row r="1108" spans="2:6" x14ac:dyDescent="0.25">
      <c r="B1108" s="52" t="str">
        <f>IF(COUNTIF(Text!$C$4:$C$110,C1108)&gt;0,VLOOKUP(C1108,Text!$C$4:$H$110,6,FALSE),"")</f>
        <v/>
      </c>
      <c r="C1108" s="53" t="s">
        <v>2464</v>
      </c>
      <c r="D1108" s="61"/>
      <c r="E1108" s="55" t="s">
        <v>2465</v>
      </c>
      <c r="F1108" s="52" t="s">
        <v>3207</v>
      </c>
    </row>
    <row r="1109" spans="2:6" x14ac:dyDescent="0.25">
      <c r="B1109" s="52" t="str">
        <f>IF(COUNTIF(Text!$C$4:$C$110,C1109)&gt;0,VLOOKUP(C1109,Text!$C$4:$H$110,6,FALSE),"")</f>
        <v/>
      </c>
      <c r="C1109" s="53" t="s">
        <v>2466</v>
      </c>
      <c r="D1109" s="61"/>
      <c r="E1109" s="55" t="s">
        <v>2467</v>
      </c>
      <c r="F1109" s="52" t="s">
        <v>3207</v>
      </c>
    </row>
    <row r="1110" spans="2:6" x14ac:dyDescent="0.25">
      <c r="B1110" s="52" t="str">
        <f>IF(COUNTIF(Text!$C$4:$C$110,C1110)&gt;0,VLOOKUP(C1110,Text!$C$4:$H$110,6,FALSE),"")</f>
        <v/>
      </c>
      <c r="C1110" s="53" t="s">
        <v>2468</v>
      </c>
      <c r="D1110" s="61"/>
      <c r="E1110" s="55" t="s">
        <v>2469</v>
      </c>
      <c r="F1110" s="52" t="s">
        <v>3207</v>
      </c>
    </row>
    <row r="1111" spans="2:6" x14ac:dyDescent="0.25">
      <c r="B1111" s="52" t="str">
        <f>IF(COUNTIF(Text!$C$4:$C$110,C1111)&gt;0,VLOOKUP(C1111,Text!$C$4:$H$110,6,FALSE),"")</f>
        <v/>
      </c>
      <c r="C1111" s="53" t="s">
        <v>2470</v>
      </c>
      <c r="D1111" s="61"/>
      <c r="E1111" s="55" t="s">
        <v>2471</v>
      </c>
      <c r="F1111" s="52" t="s">
        <v>3207</v>
      </c>
    </row>
    <row r="1112" spans="2:6" x14ac:dyDescent="0.25">
      <c r="B1112" s="52" t="str">
        <f>IF(COUNTIF(Text!$C$4:$C$110,C1112)&gt;0,VLOOKUP(C1112,Text!$C$4:$H$110,6,FALSE),"")</f>
        <v/>
      </c>
      <c r="C1112" s="53" t="s">
        <v>2472</v>
      </c>
      <c r="D1112" s="61"/>
      <c r="E1112" s="55" t="s">
        <v>2473</v>
      </c>
      <c r="F1112" s="52" t="s">
        <v>3207</v>
      </c>
    </row>
    <row r="1113" spans="2:6" x14ac:dyDescent="0.25">
      <c r="B1113" s="52" t="str">
        <f>IF(COUNTIF(Text!$C$4:$C$110,C1113)&gt;0,VLOOKUP(C1113,Text!$C$4:$H$110,6,FALSE),"")</f>
        <v/>
      </c>
      <c r="C1113" s="53" t="s">
        <v>2474</v>
      </c>
      <c r="D1113" s="61"/>
      <c r="E1113" s="55" t="s">
        <v>2475</v>
      </c>
      <c r="F1113" s="52" t="s">
        <v>3207</v>
      </c>
    </row>
    <row r="1114" spans="2:6" x14ac:dyDescent="0.25">
      <c r="B1114" s="52" t="str">
        <f>IF(COUNTIF(Text!$C$4:$C$110,C1114)&gt;0,VLOOKUP(C1114,Text!$C$4:$H$110,6,FALSE),"")</f>
        <v/>
      </c>
      <c r="C1114" s="53" t="s">
        <v>505</v>
      </c>
      <c r="D1114" s="61"/>
      <c r="E1114" s="55" t="s">
        <v>1341</v>
      </c>
      <c r="F1114" s="52" t="s">
        <v>3207</v>
      </c>
    </row>
    <row r="1115" spans="2:6" x14ac:dyDescent="0.25">
      <c r="B1115" s="52" t="str">
        <f>IF(COUNTIF(Text!$C$4:$C$110,C1115)&gt;0,VLOOKUP(C1115,Text!$C$4:$H$110,6,FALSE),"")</f>
        <v/>
      </c>
      <c r="C1115" s="53" t="s">
        <v>2476</v>
      </c>
      <c r="D1115" s="61"/>
      <c r="E1115" s="55" t="s">
        <v>2477</v>
      </c>
      <c r="F1115" s="52" t="s">
        <v>3207</v>
      </c>
    </row>
    <row r="1116" spans="2:6" x14ac:dyDescent="0.25">
      <c r="B1116" s="52" t="str">
        <f>IF(COUNTIF(Text!$C$4:$C$110,C1116)&gt;0,VLOOKUP(C1116,Text!$C$4:$H$110,6,FALSE),"")</f>
        <v/>
      </c>
      <c r="C1116" s="53" t="s">
        <v>2478</v>
      </c>
      <c r="D1116" s="61"/>
      <c r="E1116" s="55" t="s">
        <v>2479</v>
      </c>
      <c r="F1116" s="52" t="s">
        <v>3207</v>
      </c>
    </row>
    <row r="1117" spans="2:6" x14ac:dyDescent="0.25">
      <c r="B1117" s="52" t="str">
        <f>IF(COUNTIF(Text!$C$4:$C$110,C1117)&gt;0,VLOOKUP(C1117,Text!$C$4:$H$110,6,FALSE),"")</f>
        <v/>
      </c>
      <c r="C1117" s="53" t="s">
        <v>2480</v>
      </c>
      <c r="D1117" s="61"/>
      <c r="E1117" s="55" t="s">
        <v>2481</v>
      </c>
      <c r="F1117" s="52" t="s">
        <v>3207</v>
      </c>
    </row>
    <row r="1118" spans="2:6" x14ac:dyDescent="0.25">
      <c r="B1118" s="52" t="str">
        <f>IF(COUNTIF(Text!$C$4:$C$110,C1118)&gt;0,VLOOKUP(C1118,Text!$C$4:$H$110,6,FALSE),"")</f>
        <v/>
      </c>
      <c r="C1118" s="53" t="s">
        <v>2482</v>
      </c>
      <c r="D1118" s="61"/>
      <c r="E1118" s="55" t="s">
        <v>2483</v>
      </c>
      <c r="F1118" s="52" t="s">
        <v>3207</v>
      </c>
    </row>
    <row r="1119" spans="2:6" x14ac:dyDescent="0.25">
      <c r="B1119" s="52" t="str">
        <f>IF(COUNTIF(Text!$C$4:$C$110,C1119)&gt;0,VLOOKUP(C1119,Text!$C$4:$H$110,6,FALSE),"")</f>
        <v/>
      </c>
      <c r="C1119" s="53" t="s">
        <v>2484</v>
      </c>
      <c r="D1119" s="61"/>
      <c r="E1119" s="55" t="s">
        <v>2485</v>
      </c>
      <c r="F1119" s="52" t="s">
        <v>3207</v>
      </c>
    </row>
    <row r="1120" spans="2:6" x14ac:dyDescent="0.25">
      <c r="B1120" s="52" t="str">
        <f>IF(COUNTIF(Text!$C$4:$C$110,C1120)&gt;0,VLOOKUP(C1120,Text!$C$4:$H$110,6,FALSE),"")</f>
        <v/>
      </c>
      <c r="C1120" s="53" t="s">
        <v>2486</v>
      </c>
      <c r="D1120" s="61"/>
      <c r="E1120" s="55" t="s">
        <v>2487</v>
      </c>
      <c r="F1120" s="52" t="s">
        <v>3207</v>
      </c>
    </row>
    <row r="1121" spans="2:6" x14ac:dyDescent="0.25">
      <c r="B1121" s="52" t="str">
        <f>IF(COUNTIF(Text!$C$4:$C$110,C1121)&gt;0,VLOOKUP(C1121,Text!$C$4:$H$110,6,FALSE),"")</f>
        <v/>
      </c>
      <c r="C1121" s="53" t="s">
        <v>2488</v>
      </c>
      <c r="D1121" s="61"/>
      <c r="E1121" s="55" t="s">
        <v>2489</v>
      </c>
      <c r="F1121" s="52" t="s">
        <v>3207</v>
      </c>
    </row>
    <row r="1122" spans="2:6" x14ac:dyDescent="0.25">
      <c r="B1122" s="52" t="str">
        <f>IF(COUNTIF(Text!$C$4:$C$110,C1122)&gt;0,VLOOKUP(C1122,Text!$C$4:$H$110,6,FALSE),"")</f>
        <v/>
      </c>
      <c r="C1122" s="53" t="s">
        <v>508</v>
      </c>
      <c r="D1122" s="61"/>
      <c r="E1122" s="55" t="s">
        <v>2490</v>
      </c>
      <c r="F1122" s="52" t="s">
        <v>3207</v>
      </c>
    </row>
    <row r="1123" spans="2:6" x14ac:dyDescent="0.25">
      <c r="B1123" s="52" t="str">
        <f>IF(COUNTIF(Text!$C$4:$C$110,C1123)&gt;0,VLOOKUP(C1123,Text!$C$4:$H$110,6,FALSE),"")</f>
        <v/>
      </c>
      <c r="C1123" s="53" t="s">
        <v>2491</v>
      </c>
      <c r="D1123" s="61"/>
      <c r="E1123" s="55" t="s">
        <v>2492</v>
      </c>
      <c r="F1123" s="52" t="s">
        <v>3207</v>
      </c>
    </row>
    <row r="1124" spans="2:6" x14ac:dyDescent="0.25">
      <c r="B1124" s="52" t="str">
        <f>IF(COUNTIF(Text!$C$4:$C$110,C1124)&gt;0,VLOOKUP(C1124,Text!$C$4:$H$110,6,FALSE),"")</f>
        <v/>
      </c>
      <c r="C1124" s="53" t="s">
        <v>2493</v>
      </c>
      <c r="D1124" s="61"/>
      <c r="E1124" s="55" t="s">
        <v>2494</v>
      </c>
      <c r="F1124" s="52" t="s">
        <v>3207</v>
      </c>
    </row>
    <row r="1125" spans="2:6" x14ac:dyDescent="0.25">
      <c r="B1125" s="52" t="str">
        <f>IF(COUNTIF(Text!$C$4:$C$110,C1125)&gt;0,VLOOKUP(C1125,Text!$C$4:$H$110,6,FALSE),"")</f>
        <v/>
      </c>
      <c r="C1125" s="53" t="s">
        <v>2495</v>
      </c>
      <c r="D1125" s="61"/>
      <c r="E1125" s="55" t="s">
        <v>2496</v>
      </c>
      <c r="F1125" s="52" t="s">
        <v>3207</v>
      </c>
    </row>
    <row r="1126" spans="2:6" x14ac:dyDescent="0.25">
      <c r="B1126" s="52" t="str">
        <f>IF(COUNTIF(Text!$C$4:$C$110,C1126)&gt;0,VLOOKUP(C1126,Text!$C$4:$H$110,6,FALSE),"")</f>
        <v/>
      </c>
      <c r="C1126" s="53" t="s">
        <v>773</v>
      </c>
      <c r="D1126" s="61"/>
      <c r="E1126" s="55" t="s">
        <v>2497</v>
      </c>
      <c r="F1126" s="52" t="s">
        <v>3207</v>
      </c>
    </row>
    <row r="1127" spans="2:6" x14ac:dyDescent="0.25">
      <c r="B1127" s="52" t="str">
        <f>IF(COUNTIF(Text!$C$4:$C$110,C1127)&gt;0,VLOOKUP(C1127,Text!$C$4:$H$110,6,FALSE),"")</f>
        <v/>
      </c>
      <c r="C1127" s="53" t="s">
        <v>765</v>
      </c>
      <c r="D1127" s="61"/>
      <c r="E1127" s="55" t="s">
        <v>2498</v>
      </c>
      <c r="F1127" s="52" t="s">
        <v>3207</v>
      </c>
    </row>
    <row r="1128" spans="2:6" x14ac:dyDescent="0.25">
      <c r="B1128" s="52" t="str">
        <f>IF(COUNTIF(Text!$C$4:$C$110,C1128)&gt;0,VLOOKUP(C1128,Text!$C$4:$H$110,6,FALSE),"")</f>
        <v/>
      </c>
      <c r="C1128" s="53" t="s">
        <v>509</v>
      </c>
      <c r="D1128" s="61"/>
      <c r="E1128" s="55" t="s">
        <v>2499</v>
      </c>
      <c r="F1128" s="52" t="s">
        <v>3207</v>
      </c>
    </row>
    <row r="1129" spans="2:6" x14ac:dyDescent="0.25">
      <c r="B1129" s="52" t="str">
        <f>IF(COUNTIF(Text!$C$4:$C$110,C1129)&gt;0,VLOOKUP(C1129,Text!$C$4:$H$110,6,FALSE),"")</f>
        <v/>
      </c>
      <c r="C1129" s="53" t="s">
        <v>2500</v>
      </c>
      <c r="D1129" s="61"/>
      <c r="E1129" s="55" t="s">
        <v>2501</v>
      </c>
      <c r="F1129" s="52" t="s">
        <v>3207</v>
      </c>
    </row>
    <row r="1130" spans="2:6" x14ac:dyDescent="0.25">
      <c r="B1130" s="52" t="str">
        <f>IF(COUNTIF(Text!$C$4:$C$110,C1130)&gt;0,VLOOKUP(C1130,Text!$C$4:$H$110,6,FALSE),"")</f>
        <v/>
      </c>
      <c r="C1130" s="53" t="s">
        <v>2502</v>
      </c>
      <c r="D1130" s="61"/>
      <c r="E1130" s="55" t="s">
        <v>2503</v>
      </c>
      <c r="F1130" s="52" t="s">
        <v>3207</v>
      </c>
    </row>
    <row r="1131" spans="2:6" x14ac:dyDescent="0.25">
      <c r="B1131" s="52" t="str">
        <f>IF(COUNTIF(Text!$C$4:$C$110,C1131)&gt;0,VLOOKUP(C1131,Text!$C$4:$H$110,6,FALSE),"")</f>
        <v/>
      </c>
      <c r="C1131" s="53" t="s">
        <v>2504</v>
      </c>
      <c r="D1131" s="61"/>
      <c r="E1131" s="55" t="s">
        <v>2505</v>
      </c>
      <c r="F1131" s="52" t="s">
        <v>3207</v>
      </c>
    </row>
    <row r="1132" spans="2:6" x14ac:dyDescent="0.25">
      <c r="B1132" s="52" t="str">
        <f>IF(COUNTIF(Text!$C$4:$C$110,C1132)&gt;0,VLOOKUP(C1132,Text!$C$4:$H$110,6,FALSE),"")</f>
        <v/>
      </c>
      <c r="C1132" s="53" t="s">
        <v>2506</v>
      </c>
      <c r="D1132" s="61"/>
      <c r="E1132" s="55" t="s">
        <v>2507</v>
      </c>
      <c r="F1132" s="52" t="s">
        <v>3207</v>
      </c>
    </row>
    <row r="1133" spans="2:6" x14ac:dyDescent="0.25">
      <c r="B1133" s="52" t="str">
        <f>IF(COUNTIF(Text!$C$4:$C$110,C1133)&gt;0,VLOOKUP(C1133,Text!$C$4:$H$110,6,FALSE),"")</f>
        <v/>
      </c>
      <c r="C1133" s="53" t="s">
        <v>397</v>
      </c>
      <c r="D1133" s="61"/>
      <c r="E1133" s="55" t="s">
        <v>2508</v>
      </c>
      <c r="F1133" s="52" t="s">
        <v>3207</v>
      </c>
    </row>
    <row r="1134" spans="2:6" x14ac:dyDescent="0.25">
      <c r="B1134" s="52" t="str">
        <f>IF(COUNTIF(Text!$C$4:$C$110,C1134)&gt;0,VLOOKUP(C1134,Text!$C$4:$H$110,6,FALSE),"")</f>
        <v/>
      </c>
      <c r="C1134" s="53" t="s">
        <v>423</v>
      </c>
      <c r="D1134" s="61"/>
      <c r="E1134" s="55" t="s">
        <v>2509</v>
      </c>
      <c r="F1134" s="52" t="s">
        <v>3207</v>
      </c>
    </row>
    <row r="1135" spans="2:6" x14ac:dyDescent="0.25">
      <c r="B1135" s="52" t="str">
        <f>IF(COUNTIF(Text!$C$4:$C$110,C1135)&gt;0,VLOOKUP(C1135,Text!$C$4:$H$110,6,FALSE),"")</f>
        <v/>
      </c>
      <c r="C1135" s="53" t="s">
        <v>2510</v>
      </c>
      <c r="D1135" s="61"/>
      <c r="E1135" s="55" t="s">
        <v>2511</v>
      </c>
      <c r="F1135" s="52" t="s">
        <v>3207</v>
      </c>
    </row>
    <row r="1136" spans="2:6" x14ac:dyDescent="0.25">
      <c r="B1136" s="52" t="str">
        <f>IF(COUNTIF(Text!$C$4:$C$110,C1136)&gt;0,VLOOKUP(C1136,Text!$C$4:$H$110,6,FALSE),"")</f>
        <v/>
      </c>
      <c r="C1136" s="53" t="s">
        <v>759</v>
      </c>
      <c r="D1136" s="61"/>
      <c r="E1136" s="55" t="s">
        <v>2512</v>
      </c>
      <c r="F1136" s="52" t="s">
        <v>3207</v>
      </c>
    </row>
    <row r="1137" spans="2:6" x14ac:dyDescent="0.25">
      <c r="B1137" s="52" t="str">
        <f>IF(COUNTIF(Text!$C$4:$C$110,C1137)&gt;0,VLOOKUP(C1137,Text!$C$4:$H$110,6,FALSE),"")</f>
        <v/>
      </c>
      <c r="C1137" s="53" t="s">
        <v>2513</v>
      </c>
      <c r="D1137" s="61"/>
      <c r="E1137" s="55" t="s">
        <v>2514</v>
      </c>
      <c r="F1137" s="52" t="s">
        <v>3207</v>
      </c>
    </row>
    <row r="1138" spans="2:6" x14ac:dyDescent="0.25">
      <c r="B1138" s="52" t="str">
        <f>IF(COUNTIF(Text!$C$4:$C$110,C1138)&gt;0,VLOOKUP(C1138,Text!$C$4:$H$110,6,FALSE),"")</f>
        <v/>
      </c>
      <c r="C1138" s="53" t="s">
        <v>2515</v>
      </c>
      <c r="D1138" s="61"/>
      <c r="E1138" s="55" t="s">
        <v>2516</v>
      </c>
      <c r="F1138" s="52" t="s">
        <v>3207</v>
      </c>
    </row>
    <row r="1139" spans="2:6" x14ac:dyDescent="0.25">
      <c r="B1139" s="52" t="str">
        <f>IF(COUNTIF(Text!$C$4:$C$110,C1139)&gt;0,VLOOKUP(C1139,Text!$C$4:$H$110,6,FALSE),"")</f>
        <v/>
      </c>
      <c r="C1139" s="53" t="s">
        <v>340</v>
      </c>
      <c r="D1139" s="61"/>
      <c r="E1139" s="55" t="s">
        <v>2517</v>
      </c>
      <c r="F1139" s="52" t="s">
        <v>3207</v>
      </c>
    </row>
    <row r="1140" spans="2:6" x14ac:dyDescent="0.25">
      <c r="B1140" s="52" t="str">
        <f>IF(COUNTIF(Text!$C$4:$C$110,C1140)&gt;0,VLOOKUP(C1140,Text!$C$4:$H$110,6,FALSE),"")</f>
        <v/>
      </c>
      <c r="C1140" s="53" t="s">
        <v>2518</v>
      </c>
      <c r="D1140" s="61"/>
      <c r="E1140" s="55" t="s">
        <v>2519</v>
      </c>
      <c r="F1140" s="52" t="s">
        <v>3207</v>
      </c>
    </row>
    <row r="1141" spans="2:6" x14ac:dyDescent="0.25">
      <c r="B1141" s="52" t="str">
        <f>IF(COUNTIF(Text!$C$4:$C$110,C1141)&gt;0,VLOOKUP(C1141,Text!$C$4:$H$110,6,FALSE),"")</f>
        <v/>
      </c>
      <c r="C1141" s="53" t="s">
        <v>2520</v>
      </c>
      <c r="D1141" s="61"/>
      <c r="E1141" s="55" t="s">
        <v>2521</v>
      </c>
      <c r="F1141" s="52" t="s">
        <v>3207</v>
      </c>
    </row>
    <row r="1142" spans="2:6" x14ac:dyDescent="0.25">
      <c r="B1142" s="52" t="str">
        <f>IF(COUNTIF(Text!$C$4:$C$110,C1142)&gt;0,VLOOKUP(C1142,Text!$C$4:$H$110,6,FALSE),"")</f>
        <v/>
      </c>
      <c r="C1142" s="53" t="s">
        <v>2522</v>
      </c>
      <c r="D1142" s="61"/>
      <c r="E1142" s="55" t="s">
        <v>2523</v>
      </c>
      <c r="F1142" s="52" t="s">
        <v>3207</v>
      </c>
    </row>
    <row r="1143" spans="2:6" x14ac:dyDescent="0.25">
      <c r="B1143" s="52" t="str">
        <f>IF(COUNTIF(Text!$C$4:$C$110,C1143)&gt;0,VLOOKUP(C1143,Text!$C$4:$H$110,6,FALSE),"")</f>
        <v/>
      </c>
      <c r="C1143" s="53" t="s">
        <v>2524</v>
      </c>
      <c r="D1143" s="61"/>
      <c r="E1143" s="55" t="s">
        <v>2525</v>
      </c>
      <c r="F1143" s="52" t="s">
        <v>3207</v>
      </c>
    </row>
    <row r="1144" spans="2:6" x14ac:dyDescent="0.25">
      <c r="B1144" s="52" t="str">
        <f>IF(COUNTIF(Text!$C$4:$C$110,C1144)&gt;0,VLOOKUP(C1144,Text!$C$4:$H$110,6,FALSE),"")</f>
        <v/>
      </c>
      <c r="C1144" s="53" t="s">
        <v>997</v>
      </c>
      <c r="D1144" s="61"/>
      <c r="E1144" s="55" t="s">
        <v>2526</v>
      </c>
      <c r="F1144" s="52" t="s">
        <v>3207</v>
      </c>
    </row>
    <row r="1145" spans="2:6" x14ac:dyDescent="0.25">
      <c r="B1145" s="52" t="str">
        <f>IF(COUNTIF(Text!$C$4:$C$110,C1145)&gt;0,VLOOKUP(C1145,Text!$C$4:$H$110,6,FALSE),"")</f>
        <v/>
      </c>
      <c r="C1145" s="53" t="s">
        <v>2527</v>
      </c>
      <c r="D1145" s="61"/>
      <c r="E1145" s="55" t="s">
        <v>2528</v>
      </c>
      <c r="F1145" s="52" t="s">
        <v>3207</v>
      </c>
    </row>
    <row r="1146" spans="2:6" x14ac:dyDescent="0.25">
      <c r="B1146" s="52" t="str">
        <f>IF(COUNTIF(Text!$C$4:$C$110,C1146)&gt;0,VLOOKUP(C1146,Text!$C$4:$H$110,6,FALSE),"")</f>
        <v/>
      </c>
      <c r="C1146" s="53" t="s">
        <v>2529</v>
      </c>
      <c r="D1146" s="61"/>
      <c r="E1146" s="55" t="s">
        <v>2530</v>
      </c>
      <c r="F1146" s="52" t="s">
        <v>3207</v>
      </c>
    </row>
    <row r="1147" spans="2:6" x14ac:dyDescent="0.25">
      <c r="B1147" s="52" t="str">
        <f>IF(COUNTIF(Text!$C$4:$C$110,C1147)&gt;0,VLOOKUP(C1147,Text!$C$4:$H$110,6,FALSE),"")</f>
        <v/>
      </c>
      <c r="C1147" s="53" t="s">
        <v>2531</v>
      </c>
      <c r="D1147" s="61"/>
      <c r="E1147" s="55" t="s">
        <v>2532</v>
      </c>
      <c r="F1147" s="52" t="s">
        <v>3207</v>
      </c>
    </row>
    <row r="1148" spans="2:6" x14ac:dyDescent="0.25">
      <c r="B1148" s="52" t="str">
        <f>IF(COUNTIF(Text!$C$4:$C$110,C1148)&gt;0,VLOOKUP(C1148,Text!$C$4:$H$110,6,FALSE),"")</f>
        <v/>
      </c>
      <c r="C1148" s="53" t="s">
        <v>2533</v>
      </c>
      <c r="D1148" s="61"/>
      <c r="E1148" s="55" t="s">
        <v>2534</v>
      </c>
      <c r="F1148" s="52" t="s">
        <v>3207</v>
      </c>
    </row>
    <row r="1149" spans="2:6" x14ac:dyDescent="0.25">
      <c r="B1149" s="52" t="str">
        <f>IF(COUNTIF(Text!$C$4:$C$110,C1149)&gt;0,VLOOKUP(C1149,Text!$C$4:$H$110,6,FALSE),"")</f>
        <v/>
      </c>
      <c r="C1149" s="53" t="s">
        <v>2535</v>
      </c>
      <c r="D1149" s="61"/>
      <c r="E1149" s="55" t="s">
        <v>2536</v>
      </c>
      <c r="F1149" s="52" t="s">
        <v>3207</v>
      </c>
    </row>
    <row r="1150" spans="2:6" x14ac:dyDescent="0.25">
      <c r="B1150" s="52" t="str">
        <f>IF(COUNTIF(Text!$C$4:$C$110,C1150)&gt;0,VLOOKUP(C1150,Text!$C$4:$H$110,6,FALSE),"")</f>
        <v/>
      </c>
      <c r="C1150" s="53" t="s">
        <v>2537</v>
      </c>
      <c r="D1150" s="61"/>
      <c r="E1150" s="55" t="s">
        <v>2538</v>
      </c>
      <c r="F1150" s="52" t="s">
        <v>3207</v>
      </c>
    </row>
    <row r="1151" spans="2:6" x14ac:dyDescent="0.25">
      <c r="B1151" s="52" t="str">
        <f>IF(COUNTIF(Text!$C$4:$C$110,C1151)&gt;0,VLOOKUP(C1151,Text!$C$4:$H$110,6,FALSE),"")</f>
        <v/>
      </c>
      <c r="C1151" s="53" t="s">
        <v>2539</v>
      </c>
      <c r="D1151" s="61"/>
      <c r="E1151" s="55" t="s">
        <v>2540</v>
      </c>
      <c r="F1151" s="52" t="s">
        <v>3207</v>
      </c>
    </row>
    <row r="1152" spans="2:6" x14ac:dyDescent="0.25">
      <c r="B1152" s="52" t="str">
        <f>IF(COUNTIF(Text!$C$4:$C$110,C1152)&gt;0,VLOOKUP(C1152,Text!$C$4:$H$110,6,FALSE),"")</f>
        <v/>
      </c>
      <c r="C1152" s="53" t="s">
        <v>2541</v>
      </c>
      <c r="D1152" s="61"/>
      <c r="E1152" s="55" t="s">
        <v>2542</v>
      </c>
      <c r="F1152" s="52" t="s">
        <v>3207</v>
      </c>
    </row>
    <row r="1153" spans="2:6" x14ac:dyDescent="0.25">
      <c r="B1153" s="52" t="str">
        <f>IF(COUNTIF(Text!$C$4:$C$110,C1153)&gt;0,VLOOKUP(C1153,Text!$C$4:$H$110,6,FALSE),"")</f>
        <v/>
      </c>
      <c r="C1153" s="53" t="s">
        <v>2543</v>
      </c>
      <c r="D1153" s="61"/>
      <c r="E1153" s="55" t="s">
        <v>2544</v>
      </c>
      <c r="F1153" s="52" t="s">
        <v>3207</v>
      </c>
    </row>
    <row r="1154" spans="2:6" x14ac:dyDescent="0.25">
      <c r="B1154" s="52" t="str">
        <f>IF(COUNTIF(Text!$C$4:$C$110,C1154)&gt;0,VLOOKUP(C1154,Text!$C$4:$H$110,6,FALSE),"")</f>
        <v/>
      </c>
      <c r="C1154" s="53" t="s">
        <v>2545</v>
      </c>
      <c r="D1154" s="61"/>
      <c r="E1154" s="55" t="s">
        <v>2546</v>
      </c>
      <c r="F1154" s="52" t="s">
        <v>3207</v>
      </c>
    </row>
    <row r="1155" spans="2:6" x14ac:dyDescent="0.25">
      <c r="B1155" s="52" t="str">
        <f>IF(COUNTIF(Text!$C$4:$C$110,C1155)&gt;0,VLOOKUP(C1155,Text!$C$4:$H$110,6,FALSE),"")</f>
        <v/>
      </c>
      <c r="C1155" s="53" t="s">
        <v>2547</v>
      </c>
      <c r="D1155" s="61"/>
      <c r="E1155" s="55" t="s">
        <v>2548</v>
      </c>
      <c r="F1155" s="52" t="s">
        <v>3207</v>
      </c>
    </row>
    <row r="1156" spans="2:6" x14ac:dyDescent="0.25">
      <c r="B1156" s="52" t="str">
        <f>IF(COUNTIF(Text!$C$4:$C$110,C1156)&gt;0,VLOOKUP(C1156,Text!$C$4:$H$110,6,FALSE),"")</f>
        <v/>
      </c>
      <c r="C1156" s="53" t="s">
        <v>404</v>
      </c>
      <c r="D1156" s="61"/>
      <c r="E1156" s="55" t="s">
        <v>2549</v>
      </c>
      <c r="F1156" s="52" t="s">
        <v>3207</v>
      </c>
    </row>
    <row r="1157" spans="2:6" x14ac:dyDescent="0.25">
      <c r="B1157" s="52" t="str">
        <f>IF(COUNTIF(Text!$C$4:$C$110,C1157)&gt;0,VLOOKUP(C1157,Text!$C$4:$H$110,6,FALSE),"")</f>
        <v/>
      </c>
      <c r="C1157" s="53" t="s">
        <v>687</v>
      </c>
      <c r="D1157" s="61"/>
      <c r="E1157" s="55" t="s">
        <v>2550</v>
      </c>
      <c r="F1157" s="52" t="s">
        <v>3207</v>
      </c>
    </row>
    <row r="1158" spans="2:6" x14ac:dyDescent="0.25">
      <c r="B1158" s="52" t="str">
        <f>IF(COUNTIF(Text!$C$4:$C$110,C1158)&gt;0,VLOOKUP(C1158,Text!$C$4:$H$110,6,FALSE),"")</f>
        <v/>
      </c>
      <c r="C1158" s="53" t="s">
        <v>2551</v>
      </c>
      <c r="D1158" s="61"/>
      <c r="E1158" s="55" t="s">
        <v>2552</v>
      </c>
      <c r="F1158" s="52" t="s">
        <v>3207</v>
      </c>
    </row>
    <row r="1159" spans="2:6" x14ac:dyDescent="0.25">
      <c r="B1159" s="52" t="str">
        <f>IF(COUNTIF(Text!$C$4:$C$110,C1159)&gt;0,VLOOKUP(C1159,Text!$C$4:$H$110,6,FALSE),"")</f>
        <v/>
      </c>
      <c r="C1159" s="53" t="s">
        <v>2553</v>
      </c>
      <c r="D1159" s="61"/>
      <c r="E1159" s="55" t="s">
        <v>2554</v>
      </c>
      <c r="F1159" s="52" t="s">
        <v>3207</v>
      </c>
    </row>
    <row r="1160" spans="2:6" x14ac:dyDescent="0.25">
      <c r="B1160" s="52" t="str">
        <f>IF(COUNTIF(Text!$C$4:$C$110,C1160)&gt;0,VLOOKUP(C1160,Text!$C$4:$H$110,6,FALSE),"")</f>
        <v/>
      </c>
      <c r="C1160" s="53" t="s">
        <v>2555</v>
      </c>
      <c r="D1160" s="61"/>
      <c r="E1160" s="55" t="s">
        <v>2556</v>
      </c>
      <c r="F1160" s="52" t="s">
        <v>3207</v>
      </c>
    </row>
    <row r="1161" spans="2:6" x14ac:dyDescent="0.25">
      <c r="B1161" s="52" t="str">
        <f>IF(COUNTIF(Text!$C$4:$C$110,C1161)&gt;0,VLOOKUP(C1161,Text!$C$4:$H$110,6,FALSE),"")</f>
        <v/>
      </c>
      <c r="C1161" s="53" t="s">
        <v>2557</v>
      </c>
      <c r="D1161" s="61"/>
      <c r="E1161" s="55" t="s">
        <v>2558</v>
      </c>
      <c r="F1161" s="52" t="s">
        <v>3207</v>
      </c>
    </row>
    <row r="1162" spans="2:6" x14ac:dyDescent="0.25">
      <c r="B1162" s="52" t="str">
        <f>IF(COUNTIF(Text!$C$4:$C$110,C1162)&gt;0,VLOOKUP(C1162,Text!$C$4:$H$110,6,FALSE),"")</f>
        <v/>
      </c>
      <c r="C1162" s="53" t="s">
        <v>744</v>
      </c>
      <c r="D1162" s="61"/>
      <c r="E1162" s="55" t="s">
        <v>2559</v>
      </c>
      <c r="F1162" s="52" t="s">
        <v>3207</v>
      </c>
    </row>
    <row r="1163" spans="2:6" x14ac:dyDescent="0.25">
      <c r="B1163" s="52" t="str">
        <f>IF(COUNTIF(Text!$C$4:$C$110,C1163)&gt;0,VLOOKUP(C1163,Text!$C$4:$H$110,6,FALSE),"")</f>
        <v/>
      </c>
      <c r="C1163" s="53" t="s">
        <v>2560</v>
      </c>
      <c r="D1163" s="61"/>
      <c r="E1163" s="55" t="s">
        <v>2561</v>
      </c>
      <c r="F1163" s="52" t="s">
        <v>3207</v>
      </c>
    </row>
    <row r="1164" spans="2:6" x14ac:dyDescent="0.25">
      <c r="B1164" s="52" t="str">
        <f>IF(COUNTIF(Text!$C$4:$C$110,C1164)&gt;0,VLOOKUP(C1164,Text!$C$4:$H$110,6,FALSE),"")</f>
        <v/>
      </c>
      <c r="C1164" s="53" t="s">
        <v>2562</v>
      </c>
      <c r="D1164" s="61"/>
      <c r="E1164" s="55" t="s">
        <v>2563</v>
      </c>
      <c r="F1164" s="52" t="s">
        <v>3207</v>
      </c>
    </row>
    <row r="1165" spans="2:6" x14ac:dyDescent="0.25">
      <c r="B1165" s="52" t="str">
        <f>IF(COUNTIF(Text!$C$4:$C$110,C1165)&gt;0,VLOOKUP(C1165,Text!$C$4:$H$110,6,FALSE),"")</f>
        <v/>
      </c>
      <c r="C1165" s="53" t="s">
        <v>2564</v>
      </c>
      <c r="D1165" s="61"/>
      <c r="E1165" s="55" t="s">
        <v>2565</v>
      </c>
      <c r="F1165" s="52" t="s">
        <v>3207</v>
      </c>
    </row>
    <row r="1166" spans="2:6" x14ac:dyDescent="0.25">
      <c r="B1166" s="52" t="str">
        <f>IF(COUNTIF(Text!$C$4:$C$110,C1166)&gt;0,VLOOKUP(C1166,Text!$C$4:$H$110,6,FALSE),"")</f>
        <v/>
      </c>
      <c r="C1166" s="53" t="s">
        <v>444</v>
      </c>
      <c r="D1166" s="61"/>
      <c r="E1166" s="55" t="s">
        <v>2566</v>
      </c>
      <c r="F1166" s="52" t="s">
        <v>3207</v>
      </c>
    </row>
    <row r="1167" spans="2:6" x14ac:dyDescent="0.25">
      <c r="B1167" s="52" t="str">
        <f>IF(COUNTIF(Text!$C$4:$C$110,C1167)&gt;0,VLOOKUP(C1167,Text!$C$4:$H$110,6,FALSE),"")</f>
        <v/>
      </c>
      <c r="C1167" s="53" t="s">
        <v>435</v>
      </c>
      <c r="D1167" s="61"/>
      <c r="E1167" s="55" t="s">
        <v>2567</v>
      </c>
      <c r="F1167" s="52" t="s">
        <v>3207</v>
      </c>
    </row>
    <row r="1168" spans="2:6" x14ac:dyDescent="0.25">
      <c r="B1168" s="52" t="str">
        <f>IF(COUNTIF(Text!$C$4:$C$110,C1168)&gt;0,VLOOKUP(C1168,Text!$C$4:$H$110,6,FALSE),"")</f>
        <v/>
      </c>
      <c r="C1168" s="53" t="s">
        <v>439</v>
      </c>
      <c r="D1168" s="61"/>
      <c r="E1168" s="55" t="s">
        <v>2568</v>
      </c>
      <c r="F1168" s="52" t="s">
        <v>3207</v>
      </c>
    </row>
    <row r="1169" spans="2:6" x14ac:dyDescent="0.25">
      <c r="B1169" s="52" t="str">
        <f>IF(COUNTIF(Text!$C$4:$C$110,C1169)&gt;0,VLOOKUP(C1169,Text!$C$4:$H$110,6,FALSE),"")</f>
        <v/>
      </c>
      <c r="C1169" s="53" t="s">
        <v>2569</v>
      </c>
      <c r="D1169" s="61"/>
      <c r="E1169" s="55" t="s">
        <v>2570</v>
      </c>
      <c r="F1169" s="52" t="s">
        <v>3207</v>
      </c>
    </row>
    <row r="1170" spans="2:6" x14ac:dyDescent="0.25">
      <c r="B1170" s="52" t="str">
        <f>IF(COUNTIF(Text!$C$4:$C$110,C1170)&gt;0,VLOOKUP(C1170,Text!$C$4:$H$110,6,FALSE),"")</f>
        <v/>
      </c>
      <c r="C1170" s="53" t="s">
        <v>2571</v>
      </c>
      <c r="D1170" s="61"/>
      <c r="E1170" s="55" t="s">
        <v>2572</v>
      </c>
      <c r="F1170" s="52" t="s">
        <v>3207</v>
      </c>
    </row>
    <row r="1171" spans="2:6" x14ac:dyDescent="0.25">
      <c r="B1171" s="52" t="str">
        <f>IF(COUNTIF(Text!$C$4:$C$110,C1171)&gt;0,VLOOKUP(C1171,Text!$C$4:$H$110,6,FALSE),"")</f>
        <v/>
      </c>
      <c r="C1171" s="53" t="s">
        <v>2573</v>
      </c>
      <c r="D1171" s="61"/>
      <c r="E1171" s="55" t="s">
        <v>2574</v>
      </c>
      <c r="F1171" s="52" t="s">
        <v>3207</v>
      </c>
    </row>
    <row r="1172" spans="2:6" x14ac:dyDescent="0.25">
      <c r="B1172" s="52" t="str">
        <f>IF(COUNTIF(Text!$C$4:$C$110,C1172)&gt;0,VLOOKUP(C1172,Text!$C$4:$H$110,6,FALSE),"")</f>
        <v/>
      </c>
      <c r="C1172" s="53" t="s">
        <v>2575</v>
      </c>
      <c r="D1172" s="61"/>
      <c r="E1172" s="55" t="s">
        <v>2576</v>
      </c>
      <c r="F1172" s="52" t="s">
        <v>3207</v>
      </c>
    </row>
    <row r="1173" spans="2:6" x14ac:dyDescent="0.25">
      <c r="B1173" s="52" t="str">
        <f>IF(COUNTIF(Text!$C$4:$C$110,C1173)&gt;0,VLOOKUP(C1173,Text!$C$4:$H$110,6,FALSE),"")</f>
        <v/>
      </c>
      <c r="C1173" s="53" t="s">
        <v>403</v>
      </c>
      <c r="D1173" s="61"/>
      <c r="E1173" s="55" t="s">
        <v>2577</v>
      </c>
      <c r="F1173" s="52" t="s">
        <v>3207</v>
      </c>
    </row>
    <row r="1174" spans="2:6" x14ac:dyDescent="0.25">
      <c r="B1174" s="52" t="str">
        <f>IF(COUNTIF(Text!$C$4:$C$110,C1174)&gt;0,VLOOKUP(C1174,Text!$C$4:$H$110,6,FALSE),"")</f>
        <v/>
      </c>
      <c r="C1174" s="53" t="s">
        <v>2578</v>
      </c>
      <c r="D1174" s="61"/>
      <c r="E1174" s="55" t="s">
        <v>2579</v>
      </c>
      <c r="F1174" s="52" t="s">
        <v>3207</v>
      </c>
    </row>
    <row r="1175" spans="2:6" x14ac:dyDescent="0.25">
      <c r="B1175" s="52" t="str">
        <f>IF(COUNTIF(Text!$C$4:$C$110,C1175)&gt;0,VLOOKUP(C1175,Text!$C$4:$H$110,6,FALSE),"")</f>
        <v/>
      </c>
      <c r="C1175" s="53" t="s">
        <v>2580</v>
      </c>
      <c r="D1175" s="61"/>
      <c r="E1175" s="55" t="s">
        <v>2581</v>
      </c>
      <c r="F1175" s="52" t="s">
        <v>3207</v>
      </c>
    </row>
    <row r="1176" spans="2:6" x14ac:dyDescent="0.25">
      <c r="B1176" s="52" t="str">
        <f>IF(COUNTIF(Text!$C$4:$C$110,C1176)&gt;0,VLOOKUP(C1176,Text!$C$4:$H$110,6,FALSE),"")</f>
        <v/>
      </c>
      <c r="C1176" s="53" t="s">
        <v>2582</v>
      </c>
      <c r="D1176" s="61"/>
      <c r="E1176" s="55" t="s">
        <v>2583</v>
      </c>
      <c r="F1176" s="52" t="s">
        <v>3207</v>
      </c>
    </row>
    <row r="1177" spans="2:6" x14ac:dyDescent="0.25">
      <c r="B1177" s="52" t="str">
        <f>IF(COUNTIF(Text!$C$4:$C$110,C1177)&gt;0,VLOOKUP(C1177,Text!$C$4:$H$110,6,FALSE),"")</f>
        <v/>
      </c>
      <c r="C1177" s="53" t="s">
        <v>2584</v>
      </c>
      <c r="D1177" s="61"/>
      <c r="E1177" s="55" t="s">
        <v>2585</v>
      </c>
      <c r="F1177" s="52" t="s">
        <v>3207</v>
      </c>
    </row>
    <row r="1178" spans="2:6" x14ac:dyDescent="0.25">
      <c r="B1178" s="52" t="str">
        <f>IF(COUNTIF(Text!$C$4:$C$110,C1178)&gt;0,VLOOKUP(C1178,Text!$C$4:$H$110,6,FALSE),"")</f>
        <v/>
      </c>
      <c r="C1178" s="53" t="s">
        <v>2586</v>
      </c>
      <c r="D1178" s="61"/>
      <c r="E1178" s="55" t="s">
        <v>2587</v>
      </c>
      <c r="F1178" s="52" t="s">
        <v>3207</v>
      </c>
    </row>
    <row r="1179" spans="2:6" x14ac:dyDescent="0.25">
      <c r="B1179" s="52" t="str">
        <f>IF(COUNTIF(Text!$C$4:$C$110,C1179)&gt;0,VLOOKUP(C1179,Text!$C$4:$H$110,6,FALSE),"")</f>
        <v/>
      </c>
      <c r="C1179" s="53" t="s">
        <v>2588</v>
      </c>
      <c r="D1179" s="61"/>
      <c r="E1179" s="55" t="s">
        <v>2589</v>
      </c>
      <c r="F1179" s="52" t="s">
        <v>3207</v>
      </c>
    </row>
    <row r="1180" spans="2:6" x14ac:dyDescent="0.25">
      <c r="B1180" s="52" t="str">
        <f>IF(COUNTIF(Text!$C$4:$C$110,C1180)&gt;0,VLOOKUP(C1180,Text!$C$4:$H$110,6,FALSE),"")</f>
        <v/>
      </c>
      <c r="C1180" s="53" t="s">
        <v>2590</v>
      </c>
      <c r="D1180" s="61"/>
      <c r="E1180" s="55" t="s">
        <v>2591</v>
      </c>
      <c r="F1180" s="52" t="s">
        <v>3207</v>
      </c>
    </row>
    <row r="1181" spans="2:6" x14ac:dyDescent="0.25">
      <c r="B1181" s="52" t="str">
        <f>IF(COUNTIF(Text!$C$4:$C$110,C1181)&gt;0,VLOOKUP(C1181,Text!$C$4:$H$110,6,FALSE),"")</f>
        <v/>
      </c>
      <c r="C1181" s="53" t="s">
        <v>2592</v>
      </c>
      <c r="D1181" s="61"/>
      <c r="E1181" s="55" t="s">
        <v>2593</v>
      </c>
      <c r="F1181" s="52" t="s">
        <v>3207</v>
      </c>
    </row>
    <row r="1182" spans="2:6" x14ac:dyDescent="0.25">
      <c r="B1182" s="52" t="str">
        <f>IF(COUNTIF(Text!$C$4:$C$110,C1182)&gt;0,VLOOKUP(C1182,Text!$C$4:$H$110,6,FALSE),"")</f>
        <v/>
      </c>
      <c r="C1182" s="53" t="s">
        <v>2594</v>
      </c>
      <c r="D1182" s="61"/>
      <c r="E1182" s="55" t="s">
        <v>2595</v>
      </c>
      <c r="F1182" s="52" t="s">
        <v>3207</v>
      </c>
    </row>
    <row r="1183" spans="2:6" x14ac:dyDescent="0.25">
      <c r="B1183" s="52" t="str">
        <f>IF(COUNTIF(Text!$C$4:$C$110,C1183)&gt;0,VLOOKUP(C1183,Text!$C$4:$H$110,6,FALSE),"")</f>
        <v/>
      </c>
      <c r="C1183" s="53" t="s">
        <v>2596</v>
      </c>
      <c r="D1183" s="61"/>
      <c r="E1183" s="55" t="s">
        <v>2597</v>
      </c>
      <c r="F1183" s="52" t="s">
        <v>3207</v>
      </c>
    </row>
    <row r="1184" spans="2:6" x14ac:dyDescent="0.25">
      <c r="B1184" s="52" t="str">
        <f>IF(COUNTIF(Text!$C$4:$C$110,C1184)&gt;0,VLOOKUP(C1184,Text!$C$4:$H$110,6,FALSE),"")</f>
        <v/>
      </c>
      <c r="C1184" s="53" t="s">
        <v>2598</v>
      </c>
      <c r="D1184" s="61"/>
      <c r="E1184" s="55" t="s">
        <v>2599</v>
      </c>
      <c r="F1184" s="52" t="s">
        <v>3207</v>
      </c>
    </row>
    <row r="1185" spans="2:6" x14ac:dyDescent="0.25">
      <c r="B1185" s="52" t="str">
        <f>IF(COUNTIF(Text!$C$4:$C$110,C1185)&gt;0,VLOOKUP(C1185,Text!$C$4:$H$110,6,FALSE),"")</f>
        <v/>
      </c>
      <c r="C1185" s="53" t="s">
        <v>2600</v>
      </c>
      <c r="D1185" s="61"/>
      <c r="E1185" s="55" t="s">
        <v>2601</v>
      </c>
      <c r="F1185" s="52" t="s">
        <v>3207</v>
      </c>
    </row>
    <row r="1186" spans="2:6" x14ac:dyDescent="0.25">
      <c r="B1186" s="52" t="str">
        <f>IF(COUNTIF(Text!$C$4:$C$110,C1186)&gt;0,VLOOKUP(C1186,Text!$C$4:$H$110,6,FALSE),"")</f>
        <v/>
      </c>
      <c r="C1186" s="53" t="s">
        <v>2602</v>
      </c>
      <c r="D1186" s="61"/>
      <c r="E1186" s="55" t="s">
        <v>2603</v>
      </c>
      <c r="F1186" s="52" t="s">
        <v>3207</v>
      </c>
    </row>
    <row r="1187" spans="2:6" x14ac:dyDescent="0.25">
      <c r="B1187" s="52" t="str">
        <f>IF(COUNTIF(Text!$C$4:$C$110,C1187)&gt;0,VLOOKUP(C1187,Text!$C$4:$H$110,6,FALSE),"")</f>
        <v/>
      </c>
      <c r="C1187" s="53" t="s">
        <v>2604</v>
      </c>
      <c r="D1187" s="61"/>
      <c r="E1187" s="55" t="s">
        <v>2605</v>
      </c>
      <c r="F1187" s="52" t="s">
        <v>3207</v>
      </c>
    </row>
    <row r="1188" spans="2:6" x14ac:dyDescent="0.25">
      <c r="B1188" s="52" t="str">
        <f>IF(COUNTIF(Text!$C$4:$C$110,C1188)&gt;0,VLOOKUP(C1188,Text!$C$4:$H$110,6,FALSE),"")</f>
        <v/>
      </c>
      <c r="C1188" s="53" t="s">
        <v>1065</v>
      </c>
      <c r="D1188" s="61"/>
      <c r="E1188" s="55" t="s">
        <v>2606</v>
      </c>
      <c r="F1188" s="52" t="s">
        <v>3207</v>
      </c>
    </row>
    <row r="1189" spans="2:6" x14ac:dyDescent="0.25">
      <c r="B1189" s="52" t="str">
        <f>IF(COUNTIF(Text!$C$4:$C$110,C1189)&gt;0,VLOOKUP(C1189,Text!$C$4:$H$110,6,FALSE),"")</f>
        <v/>
      </c>
      <c r="C1189" s="53" t="s">
        <v>2607</v>
      </c>
      <c r="D1189" s="61"/>
      <c r="E1189" s="55" t="s">
        <v>2608</v>
      </c>
      <c r="F1189" s="52" t="s">
        <v>3207</v>
      </c>
    </row>
    <row r="1190" spans="2:6" x14ac:dyDescent="0.25">
      <c r="B1190" s="52" t="str">
        <f>IF(COUNTIF(Text!$C$4:$C$110,C1190)&gt;0,VLOOKUP(C1190,Text!$C$4:$H$110,6,FALSE),"")</f>
        <v/>
      </c>
      <c r="C1190" s="53" t="s">
        <v>2609</v>
      </c>
      <c r="D1190" s="61"/>
      <c r="E1190" s="55" t="s">
        <v>2610</v>
      </c>
      <c r="F1190" s="52" t="s">
        <v>3207</v>
      </c>
    </row>
    <row r="1191" spans="2:6" x14ac:dyDescent="0.25">
      <c r="B1191" s="52" t="str">
        <f>IF(COUNTIF(Text!$C$4:$C$110,C1191)&gt;0,VLOOKUP(C1191,Text!$C$4:$H$110,6,FALSE),"")</f>
        <v/>
      </c>
      <c r="C1191" s="53" t="s">
        <v>336</v>
      </c>
      <c r="D1191" s="61"/>
      <c r="E1191" s="55" t="s">
        <v>336</v>
      </c>
      <c r="F1191" s="52" t="s">
        <v>3207</v>
      </c>
    </row>
    <row r="1192" spans="2:6" x14ac:dyDescent="0.25">
      <c r="B1192" s="52" t="str">
        <f>IF(COUNTIF(Text!$C$4:$C$110,C1192)&gt;0,VLOOKUP(C1192,Text!$C$4:$H$110,6,FALSE),"")</f>
        <v/>
      </c>
      <c r="C1192" s="53" t="s">
        <v>2611</v>
      </c>
      <c r="D1192" s="61"/>
      <c r="E1192" s="55" t="s">
        <v>2612</v>
      </c>
      <c r="F1192" s="52" t="s">
        <v>3207</v>
      </c>
    </row>
    <row r="1193" spans="2:6" x14ac:dyDescent="0.25">
      <c r="B1193" s="52" t="str">
        <f>IF(COUNTIF(Text!$C$4:$C$110,C1193)&gt;0,VLOOKUP(C1193,Text!$C$4:$H$110,6,FALSE),"")</f>
        <v/>
      </c>
      <c r="C1193" s="53" t="s">
        <v>2613</v>
      </c>
      <c r="D1193" s="61"/>
      <c r="E1193" s="55" t="s">
        <v>2614</v>
      </c>
      <c r="F1193" s="52" t="s">
        <v>3207</v>
      </c>
    </row>
    <row r="1194" spans="2:6" x14ac:dyDescent="0.25">
      <c r="B1194" s="52" t="str">
        <f>IF(COUNTIF(Text!$C$4:$C$110,C1194)&gt;0,VLOOKUP(C1194,Text!$C$4:$H$110,6,FALSE),"")</f>
        <v/>
      </c>
      <c r="C1194" s="53" t="s">
        <v>2615</v>
      </c>
      <c r="D1194" s="61"/>
      <c r="E1194" s="55" t="s">
        <v>2616</v>
      </c>
      <c r="F1194" s="52" t="s">
        <v>3207</v>
      </c>
    </row>
    <row r="1195" spans="2:6" x14ac:dyDescent="0.25">
      <c r="B1195" s="52" t="str">
        <f>IF(COUNTIF(Text!$C$4:$C$110,C1195)&gt;0,VLOOKUP(C1195,Text!$C$4:$H$110,6,FALSE),"")</f>
        <v/>
      </c>
      <c r="C1195" s="53" t="s">
        <v>2617</v>
      </c>
      <c r="D1195" s="61"/>
      <c r="E1195" s="55" t="s">
        <v>2618</v>
      </c>
      <c r="F1195" s="52" t="s">
        <v>3207</v>
      </c>
    </row>
    <row r="1196" spans="2:6" x14ac:dyDescent="0.25">
      <c r="B1196" s="52" t="str">
        <f>IF(COUNTIF(Text!$C$4:$C$110,C1196)&gt;0,VLOOKUP(C1196,Text!$C$4:$H$110,6,FALSE),"")</f>
        <v/>
      </c>
      <c r="C1196" s="53" t="s">
        <v>2619</v>
      </c>
      <c r="D1196" s="61"/>
      <c r="E1196" s="55" t="s">
        <v>2620</v>
      </c>
      <c r="F1196" s="52" t="s">
        <v>3207</v>
      </c>
    </row>
    <row r="1197" spans="2:6" x14ac:dyDescent="0.25">
      <c r="B1197" s="52" t="str">
        <f>IF(COUNTIF(Text!$C$4:$C$110,C1197)&gt;0,VLOOKUP(C1197,Text!$C$4:$H$110,6,FALSE),"")</f>
        <v/>
      </c>
      <c r="C1197" s="53" t="s">
        <v>2621</v>
      </c>
      <c r="D1197" s="61"/>
      <c r="E1197" s="55" t="s">
        <v>2622</v>
      </c>
      <c r="F1197" s="52" t="s">
        <v>3207</v>
      </c>
    </row>
    <row r="1198" spans="2:6" x14ac:dyDescent="0.25">
      <c r="B1198" s="52" t="str">
        <f>IF(COUNTIF(Text!$C$4:$C$110,C1198)&gt;0,VLOOKUP(C1198,Text!$C$4:$H$110,6,FALSE),"")</f>
        <v/>
      </c>
      <c r="C1198" s="53" t="s">
        <v>2623</v>
      </c>
      <c r="D1198" s="61"/>
      <c r="E1198" s="55" t="s">
        <v>2624</v>
      </c>
      <c r="F1198" s="52" t="s">
        <v>3207</v>
      </c>
    </row>
    <row r="1199" spans="2:6" x14ac:dyDescent="0.25">
      <c r="B1199" s="52" t="str">
        <f>IF(COUNTIF(Text!$C$4:$C$110,C1199)&gt;0,VLOOKUP(C1199,Text!$C$4:$H$110,6,FALSE),"")</f>
        <v/>
      </c>
      <c r="C1199" s="53" t="s">
        <v>2625</v>
      </c>
      <c r="D1199" s="61"/>
      <c r="E1199" s="55" t="s">
        <v>2626</v>
      </c>
      <c r="F1199" s="52" t="s">
        <v>3207</v>
      </c>
    </row>
    <row r="1200" spans="2:6" x14ac:dyDescent="0.25">
      <c r="B1200" s="52" t="str">
        <f>IF(COUNTIF(Text!$C$4:$C$110,C1200)&gt;0,VLOOKUP(C1200,Text!$C$4:$H$110,6,FALSE),"")</f>
        <v/>
      </c>
      <c r="C1200" s="53" t="s">
        <v>2627</v>
      </c>
      <c r="D1200" s="61"/>
      <c r="E1200" s="55" t="s">
        <v>2628</v>
      </c>
      <c r="F1200" s="52" t="s">
        <v>3207</v>
      </c>
    </row>
    <row r="1201" spans="2:6" x14ac:dyDescent="0.25">
      <c r="B1201" s="52" t="str">
        <f>IF(COUNTIF(Text!$C$4:$C$110,C1201)&gt;0,VLOOKUP(C1201,Text!$C$4:$H$110,6,FALSE),"")</f>
        <v/>
      </c>
      <c r="C1201" s="53" t="s">
        <v>2629</v>
      </c>
      <c r="D1201" s="61"/>
      <c r="E1201" s="55" t="s">
        <v>2630</v>
      </c>
      <c r="F1201" s="52" t="s">
        <v>3207</v>
      </c>
    </row>
    <row r="1202" spans="2:6" x14ac:dyDescent="0.25">
      <c r="B1202" s="52" t="str">
        <f>IF(COUNTIF(Text!$C$4:$C$110,C1202)&gt;0,VLOOKUP(C1202,Text!$C$4:$H$110,6,FALSE),"")</f>
        <v/>
      </c>
      <c r="C1202" s="53" t="s">
        <v>2631</v>
      </c>
      <c r="D1202" s="61"/>
      <c r="E1202" s="55" t="s">
        <v>2632</v>
      </c>
      <c r="F1202" s="52" t="s">
        <v>3207</v>
      </c>
    </row>
    <row r="1203" spans="2:6" x14ac:dyDescent="0.25">
      <c r="B1203" s="52" t="str">
        <f>IF(COUNTIF(Text!$C$4:$C$110,C1203)&gt;0,VLOOKUP(C1203,Text!$C$4:$H$110,6,FALSE),"")</f>
        <v/>
      </c>
      <c r="C1203" s="53" t="s">
        <v>711</v>
      </c>
      <c r="D1203" s="61"/>
      <c r="E1203" s="55" t="s">
        <v>2633</v>
      </c>
      <c r="F1203" s="52" t="s">
        <v>3207</v>
      </c>
    </row>
    <row r="1204" spans="2:6" x14ac:dyDescent="0.25">
      <c r="B1204" s="52" t="str">
        <f>IF(COUNTIF(Text!$C$4:$C$110,C1204)&gt;0,VLOOKUP(C1204,Text!$C$4:$H$110,6,FALSE),"")</f>
        <v/>
      </c>
      <c r="C1204" s="53" t="s">
        <v>2634</v>
      </c>
      <c r="D1204" s="61"/>
      <c r="E1204" s="55" t="s">
        <v>2635</v>
      </c>
      <c r="F1204" s="52" t="s">
        <v>3207</v>
      </c>
    </row>
    <row r="1205" spans="2:6" x14ac:dyDescent="0.25">
      <c r="B1205" s="52" t="str">
        <f>IF(COUNTIF(Text!$C$4:$C$110,C1205)&gt;0,VLOOKUP(C1205,Text!$C$4:$H$110,6,FALSE),"")</f>
        <v/>
      </c>
      <c r="C1205" s="53" t="s">
        <v>2636</v>
      </c>
      <c r="D1205" s="61"/>
      <c r="E1205" s="55" t="s">
        <v>2637</v>
      </c>
      <c r="F1205" s="52" t="s">
        <v>3207</v>
      </c>
    </row>
    <row r="1206" spans="2:6" x14ac:dyDescent="0.25">
      <c r="B1206" s="52" t="str">
        <f>IF(COUNTIF(Text!$C$4:$C$110,C1206)&gt;0,VLOOKUP(C1206,Text!$C$4:$H$110,6,FALSE),"")</f>
        <v/>
      </c>
      <c r="C1206" s="53" t="s">
        <v>2638</v>
      </c>
      <c r="D1206" s="61"/>
      <c r="E1206" s="55" t="s">
        <v>2639</v>
      </c>
      <c r="F1206" s="52" t="s">
        <v>3207</v>
      </c>
    </row>
    <row r="1207" spans="2:6" x14ac:dyDescent="0.25">
      <c r="B1207" s="52" t="str">
        <f>IF(COUNTIF(Text!$C$4:$C$110,C1207)&gt;0,VLOOKUP(C1207,Text!$C$4:$H$110,6,FALSE),"")</f>
        <v/>
      </c>
      <c r="C1207" s="53" t="s">
        <v>2640</v>
      </c>
      <c r="D1207" s="61"/>
      <c r="E1207" s="55" t="s">
        <v>2641</v>
      </c>
      <c r="F1207" s="52" t="s">
        <v>3207</v>
      </c>
    </row>
    <row r="1208" spans="2:6" x14ac:dyDescent="0.25">
      <c r="B1208" s="52" t="str">
        <f>IF(COUNTIF(Text!$C$4:$C$110,C1208)&gt;0,VLOOKUP(C1208,Text!$C$4:$H$110,6,FALSE),"")</f>
        <v/>
      </c>
      <c r="C1208" s="53" t="s">
        <v>2642</v>
      </c>
      <c r="D1208" s="61"/>
      <c r="E1208" s="55" t="s">
        <v>2643</v>
      </c>
      <c r="F1208" s="52" t="s">
        <v>3207</v>
      </c>
    </row>
    <row r="1209" spans="2:6" x14ac:dyDescent="0.25">
      <c r="B1209" s="52" t="str">
        <f>IF(COUNTIF(Text!$C$4:$C$110,C1209)&gt;0,VLOOKUP(C1209,Text!$C$4:$H$110,6,FALSE),"")</f>
        <v/>
      </c>
      <c r="C1209" s="53" t="s">
        <v>2644</v>
      </c>
      <c r="D1209" s="61"/>
      <c r="E1209" s="55" t="s">
        <v>2645</v>
      </c>
      <c r="F1209" s="52" t="s">
        <v>3207</v>
      </c>
    </row>
    <row r="1210" spans="2:6" x14ac:dyDescent="0.25">
      <c r="B1210" s="52" t="str">
        <f>IF(COUNTIF(Text!$C$4:$C$110,C1210)&gt;0,VLOOKUP(C1210,Text!$C$4:$H$110,6,FALSE),"")</f>
        <v/>
      </c>
      <c r="C1210" s="53" t="s">
        <v>2646</v>
      </c>
      <c r="D1210" s="61"/>
      <c r="E1210" s="55" t="s">
        <v>2647</v>
      </c>
      <c r="F1210" s="52" t="s">
        <v>3207</v>
      </c>
    </row>
    <row r="1211" spans="2:6" x14ac:dyDescent="0.25">
      <c r="B1211" s="52" t="str">
        <f>IF(COUNTIF(Text!$C$4:$C$110,C1211)&gt;0,VLOOKUP(C1211,Text!$C$4:$H$110,6,FALSE),"")</f>
        <v/>
      </c>
      <c r="C1211" s="53" t="s">
        <v>2648</v>
      </c>
      <c r="D1211" s="61"/>
      <c r="E1211" s="55" t="s">
        <v>2649</v>
      </c>
      <c r="F1211" s="52" t="s">
        <v>3207</v>
      </c>
    </row>
    <row r="1212" spans="2:6" x14ac:dyDescent="0.25">
      <c r="B1212" s="52" t="str">
        <f>IF(COUNTIF(Text!$C$4:$C$110,C1212)&gt;0,VLOOKUP(C1212,Text!$C$4:$H$110,6,FALSE),"")</f>
        <v/>
      </c>
      <c r="C1212" s="53" t="s">
        <v>476</v>
      </c>
      <c r="D1212" s="61"/>
      <c r="E1212" s="55" t="s">
        <v>2650</v>
      </c>
      <c r="F1212" s="52" t="s">
        <v>3207</v>
      </c>
    </row>
    <row r="1213" spans="2:6" x14ac:dyDescent="0.25">
      <c r="B1213" s="52" t="str">
        <f>IF(COUNTIF(Text!$C$4:$C$110,C1213)&gt;0,VLOOKUP(C1213,Text!$C$4:$H$110,6,FALSE),"")</f>
        <v/>
      </c>
      <c r="C1213" s="53" t="s">
        <v>2651</v>
      </c>
      <c r="D1213" s="61"/>
      <c r="E1213" s="55" t="s">
        <v>2652</v>
      </c>
      <c r="F1213" s="52" t="s">
        <v>3207</v>
      </c>
    </row>
    <row r="1214" spans="2:6" x14ac:dyDescent="0.25">
      <c r="B1214" s="52" t="str">
        <f>IF(COUNTIF(Text!$C$4:$C$110,C1214)&gt;0,VLOOKUP(C1214,Text!$C$4:$H$110,6,FALSE),"")</f>
        <v/>
      </c>
      <c r="C1214" s="53" t="s">
        <v>2653</v>
      </c>
      <c r="D1214" s="61"/>
      <c r="E1214" s="55" t="s">
        <v>2652</v>
      </c>
      <c r="F1214" s="52" t="s">
        <v>3207</v>
      </c>
    </row>
    <row r="1215" spans="2:6" x14ac:dyDescent="0.25">
      <c r="B1215" s="52" t="str">
        <f>IF(COUNTIF(Text!$C$4:$C$110,C1215)&gt;0,VLOOKUP(C1215,Text!$C$4:$H$110,6,FALSE),"")</f>
        <v/>
      </c>
      <c r="C1215" s="53" t="s">
        <v>2654</v>
      </c>
      <c r="D1215" s="61"/>
      <c r="E1215" s="55" t="s">
        <v>2655</v>
      </c>
      <c r="F1215" s="52" t="s">
        <v>3207</v>
      </c>
    </row>
    <row r="1216" spans="2:6" x14ac:dyDescent="0.25">
      <c r="B1216" s="52" t="str">
        <f>IF(COUNTIF(Text!$C$4:$C$110,C1216)&gt;0,VLOOKUP(C1216,Text!$C$4:$H$110,6,FALSE),"")</f>
        <v/>
      </c>
      <c r="C1216" s="53" t="s">
        <v>2656</v>
      </c>
      <c r="D1216" s="61"/>
      <c r="E1216" s="55" t="s">
        <v>2657</v>
      </c>
      <c r="F1216" s="52" t="s">
        <v>3207</v>
      </c>
    </row>
    <row r="1217" spans="2:6" x14ac:dyDescent="0.25">
      <c r="B1217" s="52" t="str">
        <f>IF(COUNTIF(Text!$C$4:$C$110,C1217)&gt;0,VLOOKUP(C1217,Text!$C$4:$H$110,6,FALSE),"")</f>
        <v/>
      </c>
      <c r="C1217" s="53" t="s">
        <v>2658</v>
      </c>
      <c r="D1217" s="61"/>
      <c r="E1217" s="55" t="s">
        <v>2659</v>
      </c>
      <c r="F1217" s="52" t="s">
        <v>3207</v>
      </c>
    </row>
    <row r="1218" spans="2:6" x14ac:dyDescent="0.25">
      <c r="B1218" s="52" t="str">
        <f>IF(COUNTIF(Text!$C$4:$C$110,C1218)&gt;0,VLOOKUP(C1218,Text!$C$4:$H$110,6,FALSE),"")</f>
        <v/>
      </c>
      <c r="C1218" s="53" t="s">
        <v>586</v>
      </c>
      <c r="D1218" s="61"/>
      <c r="E1218" s="55" t="s">
        <v>1319</v>
      </c>
      <c r="F1218" s="52" t="s">
        <v>3207</v>
      </c>
    </row>
    <row r="1219" spans="2:6" x14ac:dyDescent="0.25">
      <c r="B1219" s="52" t="str">
        <f>IF(COUNTIF(Text!$C$4:$C$110,C1219)&gt;0,VLOOKUP(C1219,Text!$C$4:$H$110,6,FALSE),"")</f>
        <v/>
      </c>
      <c r="C1219" s="53" t="s">
        <v>2660</v>
      </c>
      <c r="D1219" s="61"/>
      <c r="E1219" s="55" t="s">
        <v>2661</v>
      </c>
      <c r="F1219" s="52" t="s">
        <v>3207</v>
      </c>
    </row>
    <row r="1220" spans="2:6" x14ac:dyDescent="0.25">
      <c r="B1220" s="52" t="str">
        <f>IF(COUNTIF(Text!$C$4:$C$110,C1220)&gt;0,VLOOKUP(C1220,Text!$C$4:$H$110,6,FALSE),"")</f>
        <v/>
      </c>
      <c r="C1220" s="53" t="s">
        <v>2662</v>
      </c>
      <c r="D1220" s="61"/>
      <c r="E1220" s="55" t="s">
        <v>2663</v>
      </c>
      <c r="F1220" s="52" t="s">
        <v>3207</v>
      </c>
    </row>
    <row r="1221" spans="2:6" x14ac:dyDescent="0.25">
      <c r="B1221" s="52" t="str">
        <f>IF(COUNTIF(Text!$C$4:$C$110,C1221)&gt;0,VLOOKUP(C1221,Text!$C$4:$H$110,6,FALSE),"")</f>
        <v/>
      </c>
      <c r="C1221" s="53" t="s">
        <v>2664</v>
      </c>
      <c r="D1221" s="61"/>
      <c r="E1221" s="55" t="s">
        <v>2665</v>
      </c>
      <c r="F1221" s="52" t="s">
        <v>3207</v>
      </c>
    </row>
    <row r="1222" spans="2:6" x14ac:dyDescent="0.25">
      <c r="B1222" s="52" t="str">
        <f>IF(COUNTIF(Text!$C$4:$C$110,C1222)&gt;0,VLOOKUP(C1222,Text!$C$4:$H$110,6,FALSE),"")</f>
        <v/>
      </c>
      <c r="C1222" s="53" t="s">
        <v>438</v>
      </c>
      <c r="D1222" s="61"/>
      <c r="E1222" s="55" t="s">
        <v>2666</v>
      </c>
      <c r="F1222" s="52" t="s">
        <v>3207</v>
      </c>
    </row>
    <row r="1223" spans="2:6" x14ac:dyDescent="0.25">
      <c r="B1223" s="52" t="str">
        <f>IF(COUNTIF(Text!$C$4:$C$110,C1223)&gt;0,VLOOKUP(C1223,Text!$C$4:$H$110,6,FALSE),"")</f>
        <v/>
      </c>
      <c r="C1223" s="53" t="s">
        <v>2667</v>
      </c>
      <c r="D1223" s="61"/>
      <c r="E1223" s="55" t="s">
        <v>2668</v>
      </c>
      <c r="F1223" s="52" t="s">
        <v>3207</v>
      </c>
    </row>
    <row r="1224" spans="2:6" x14ac:dyDescent="0.25">
      <c r="B1224" s="52" t="str">
        <f>IF(COUNTIF(Text!$C$4:$C$110,C1224)&gt;0,VLOOKUP(C1224,Text!$C$4:$H$110,6,FALSE),"")</f>
        <v/>
      </c>
      <c r="C1224" s="53" t="s">
        <v>415</v>
      </c>
      <c r="D1224" s="61"/>
      <c r="E1224" s="55" t="s">
        <v>2669</v>
      </c>
      <c r="F1224" s="52" t="s">
        <v>3207</v>
      </c>
    </row>
    <row r="1225" spans="2:6" x14ac:dyDescent="0.25">
      <c r="B1225" s="52" t="str">
        <f>IF(COUNTIF(Text!$C$4:$C$110,C1225)&gt;0,VLOOKUP(C1225,Text!$C$4:$H$110,6,FALSE),"")</f>
        <v/>
      </c>
      <c r="C1225" s="53" t="s">
        <v>383</v>
      </c>
      <c r="D1225" s="61"/>
      <c r="E1225" s="55" t="s">
        <v>2670</v>
      </c>
      <c r="F1225" s="52" t="s">
        <v>3207</v>
      </c>
    </row>
    <row r="1226" spans="2:6" x14ac:dyDescent="0.25">
      <c r="B1226" s="52" t="str">
        <f>IF(COUNTIF(Text!$C$4:$C$110,C1226)&gt;0,VLOOKUP(C1226,Text!$C$4:$H$110,6,FALSE),"")</f>
        <v/>
      </c>
      <c r="C1226" s="53" t="s">
        <v>2671</v>
      </c>
      <c r="D1226" s="61"/>
      <c r="E1226" s="55" t="s">
        <v>2672</v>
      </c>
      <c r="F1226" s="52" t="s">
        <v>3207</v>
      </c>
    </row>
    <row r="1227" spans="2:6" x14ac:dyDescent="0.25">
      <c r="B1227" s="52" t="str">
        <f>IF(COUNTIF(Text!$C$4:$C$110,C1227)&gt;0,VLOOKUP(C1227,Text!$C$4:$H$110,6,FALSE),"")</f>
        <v/>
      </c>
      <c r="C1227" s="53" t="s">
        <v>2673</v>
      </c>
      <c r="D1227" s="61"/>
      <c r="E1227" s="55" t="s">
        <v>2674</v>
      </c>
      <c r="F1227" s="52" t="s">
        <v>3207</v>
      </c>
    </row>
    <row r="1228" spans="2:6" x14ac:dyDescent="0.25">
      <c r="B1228" s="52" t="str">
        <f>IF(COUNTIF(Text!$C$4:$C$110,C1228)&gt;0,VLOOKUP(C1228,Text!$C$4:$H$110,6,FALSE),"")</f>
        <v/>
      </c>
      <c r="C1228" s="53" t="s">
        <v>380</v>
      </c>
      <c r="D1228" s="61"/>
      <c r="E1228" s="55" t="s">
        <v>2675</v>
      </c>
      <c r="F1228" s="52" t="s">
        <v>3207</v>
      </c>
    </row>
    <row r="1229" spans="2:6" x14ac:dyDescent="0.25">
      <c r="B1229" s="52" t="str">
        <f>IF(COUNTIF(Text!$C$4:$C$110,C1229)&gt;0,VLOOKUP(C1229,Text!$C$4:$H$110,6,FALSE),"")</f>
        <v/>
      </c>
      <c r="C1229" s="53" t="s">
        <v>2676</v>
      </c>
      <c r="D1229" s="61"/>
      <c r="E1229" s="55" t="s">
        <v>2677</v>
      </c>
      <c r="F1229" s="52" t="s">
        <v>3207</v>
      </c>
    </row>
    <row r="1230" spans="2:6" x14ac:dyDescent="0.25">
      <c r="B1230" s="52" t="str">
        <f>IF(COUNTIF(Text!$C$4:$C$110,C1230)&gt;0,VLOOKUP(C1230,Text!$C$4:$H$110,6,FALSE),"")</f>
        <v/>
      </c>
      <c r="C1230" s="53" t="s">
        <v>2678</v>
      </c>
      <c r="D1230" s="61"/>
      <c r="E1230" s="55" t="s">
        <v>2679</v>
      </c>
      <c r="F1230" s="52" t="s">
        <v>3207</v>
      </c>
    </row>
    <row r="1231" spans="2:6" x14ac:dyDescent="0.25">
      <c r="B1231" s="52" t="str">
        <f>IF(COUNTIF(Text!$C$4:$C$110,C1231)&gt;0,VLOOKUP(C1231,Text!$C$4:$H$110,6,FALSE),"")</f>
        <v/>
      </c>
      <c r="C1231" s="53" t="s">
        <v>2680</v>
      </c>
      <c r="D1231" s="61"/>
      <c r="E1231" s="55" t="s">
        <v>2681</v>
      </c>
      <c r="F1231" s="52" t="s">
        <v>3207</v>
      </c>
    </row>
    <row r="1232" spans="2:6" x14ac:dyDescent="0.25">
      <c r="B1232" s="52" t="str">
        <f>IF(COUNTIF(Text!$C$4:$C$110,C1232)&gt;0,VLOOKUP(C1232,Text!$C$4:$H$110,6,FALSE),"")</f>
        <v/>
      </c>
      <c r="C1232" s="53" t="s">
        <v>2682</v>
      </c>
      <c r="D1232" s="61"/>
      <c r="E1232" s="55" t="s">
        <v>2683</v>
      </c>
      <c r="F1232" s="52" t="s">
        <v>3207</v>
      </c>
    </row>
    <row r="1233" spans="2:6" x14ac:dyDescent="0.25">
      <c r="B1233" s="52" t="str">
        <f>IF(COUNTIF(Text!$C$4:$C$110,C1233)&gt;0,VLOOKUP(C1233,Text!$C$4:$H$110,6,FALSE),"")</f>
        <v/>
      </c>
      <c r="C1233" s="53" t="s">
        <v>2684</v>
      </c>
      <c r="D1233" s="61"/>
      <c r="E1233" s="55" t="s">
        <v>2685</v>
      </c>
      <c r="F1233" s="52" t="s">
        <v>3207</v>
      </c>
    </row>
    <row r="1234" spans="2:6" x14ac:dyDescent="0.25">
      <c r="B1234" s="52" t="str">
        <f>IF(COUNTIF(Text!$C$4:$C$110,C1234)&gt;0,VLOOKUP(C1234,Text!$C$4:$H$110,6,FALSE),"")</f>
        <v/>
      </c>
      <c r="C1234" s="53" t="s">
        <v>2686</v>
      </c>
      <c r="D1234" s="61"/>
      <c r="E1234" s="55" t="s">
        <v>2687</v>
      </c>
      <c r="F1234" s="52" t="s">
        <v>3207</v>
      </c>
    </row>
    <row r="1235" spans="2:6" x14ac:dyDescent="0.25">
      <c r="B1235" s="52" t="str">
        <f>IF(COUNTIF(Text!$C$4:$C$110,C1235)&gt;0,VLOOKUP(C1235,Text!$C$4:$H$110,6,FALSE),"")</f>
        <v/>
      </c>
      <c r="C1235" s="53" t="s">
        <v>2688</v>
      </c>
      <c r="D1235" s="61"/>
      <c r="E1235" s="55" t="s">
        <v>2689</v>
      </c>
      <c r="F1235" s="52" t="s">
        <v>3207</v>
      </c>
    </row>
    <row r="1236" spans="2:6" x14ac:dyDescent="0.25">
      <c r="B1236" s="52" t="str">
        <f>IF(COUNTIF(Text!$C$4:$C$110,C1236)&gt;0,VLOOKUP(C1236,Text!$C$4:$H$110,6,FALSE),"")</f>
        <v/>
      </c>
      <c r="C1236" s="53" t="s">
        <v>2690</v>
      </c>
      <c r="D1236" s="61"/>
      <c r="E1236" s="55" t="s">
        <v>2691</v>
      </c>
      <c r="F1236" s="52" t="s">
        <v>3207</v>
      </c>
    </row>
    <row r="1237" spans="2:6" x14ac:dyDescent="0.25">
      <c r="B1237" s="52" t="str">
        <f>IF(COUNTIF(Text!$C$4:$C$110,C1237)&gt;0,VLOOKUP(C1237,Text!$C$4:$H$110,6,FALSE),"")</f>
        <v/>
      </c>
      <c r="C1237" s="53" t="s">
        <v>2692</v>
      </c>
      <c r="D1237" s="61"/>
      <c r="E1237" s="55" t="s">
        <v>2693</v>
      </c>
      <c r="F1237" s="52" t="s">
        <v>3207</v>
      </c>
    </row>
    <row r="1238" spans="2:6" x14ac:dyDescent="0.25">
      <c r="B1238" s="52" t="str">
        <f>IF(COUNTIF(Text!$C$4:$C$110,C1238)&gt;0,VLOOKUP(C1238,Text!$C$4:$H$110,6,FALSE),"")</f>
        <v/>
      </c>
      <c r="C1238" s="53" t="s">
        <v>2694</v>
      </c>
      <c r="D1238" s="61"/>
      <c r="E1238" s="55" t="s">
        <v>2695</v>
      </c>
      <c r="F1238" s="52" t="s">
        <v>3207</v>
      </c>
    </row>
    <row r="1239" spans="2:6" x14ac:dyDescent="0.25">
      <c r="B1239" s="52" t="str">
        <f>IF(COUNTIF(Text!$C$4:$C$110,C1239)&gt;0,VLOOKUP(C1239,Text!$C$4:$H$110,6,FALSE),"")</f>
        <v/>
      </c>
      <c r="C1239" s="53" t="s">
        <v>2696</v>
      </c>
      <c r="D1239" s="61"/>
      <c r="E1239" s="52" t="s">
        <v>2697</v>
      </c>
      <c r="F1239" s="52" t="s">
        <v>3207</v>
      </c>
    </row>
    <row r="1240" spans="2:6" x14ac:dyDescent="0.25">
      <c r="B1240" s="52" t="str">
        <f>IF(COUNTIF(Text!$C$4:$C$110,C1240)&gt;0,VLOOKUP(C1240,Text!$C$4:$H$110,6,FALSE),"")</f>
        <v/>
      </c>
      <c r="C1240" s="53" t="s">
        <v>2698</v>
      </c>
      <c r="D1240" s="61"/>
      <c r="E1240" s="52" t="s">
        <v>2699</v>
      </c>
      <c r="F1240" s="52" t="s">
        <v>3207</v>
      </c>
    </row>
    <row r="1241" spans="2:6" x14ac:dyDescent="0.25">
      <c r="B1241" s="52" t="str">
        <f>IF(COUNTIF(Text!$C$4:$C$110,C1241)&gt;0,VLOOKUP(C1241,Text!$C$4:$H$110,6,FALSE),"")</f>
        <v/>
      </c>
      <c r="C1241" s="53" t="s">
        <v>2700</v>
      </c>
      <c r="D1241" s="61"/>
      <c r="E1241" s="52" t="s">
        <v>2701</v>
      </c>
      <c r="F1241" s="52" t="s">
        <v>3207</v>
      </c>
    </row>
    <row r="1242" spans="2:6" x14ac:dyDescent="0.25">
      <c r="B1242" s="52" t="str">
        <f>IF(COUNTIF(Text!$C$4:$C$110,C1242)&gt;0,VLOOKUP(C1242,Text!$C$4:$H$110,6,FALSE),"")</f>
        <v/>
      </c>
      <c r="C1242" s="53" t="s">
        <v>2702</v>
      </c>
      <c r="D1242" s="61"/>
      <c r="E1242" s="52" t="s">
        <v>2703</v>
      </c>
      <c r="F1242" s="52" t="s">
        <v>3207</v>
      </c>
    </row>
    <row r="1243" spans="2:6" x14ac:dyDescent="0.25">
      <c r="B1243" s="52" t="str">
        <f>IF(COUNTIF(Text!$C$4:$C$110,C1243)&gt;0,VLOOKUP(C1243,Text!$C$4:$H$110,6,FALSE),"")</f>
        <v/>
      </c>
      <c r="C1243" s="53" t="s">
        <v>2704</v>
      </c>
      <c r="D1243" s="61"/>
      <c r="E1243" s="52" t="s">
        <v>2705</v>
      </c>
      <c r="F1243" s="52" t="s">
        <v>3207</v>
      </c>
    </row>
    <row r="1244" spans="2:6" x14ac:dyDescent="0.25">
      <c r="B1244" s="52" t="str">
        <f>IF(COUNTIF(Text!$C$4:$C$110,C1244)&gt;0,VLOOKUP(C1244,Text!$C$4:$H$110,6,FALSE),"")</f>
        <v/>
      </c>
      <c r="C1244" s="53" t="s">
        <v>2706</v>
      </c>
      <c r="D1244" s="61"/>
      <c r="E1244" s="52" t="s">
        <v>2707</v>
      </c>
      <c r="F1244" s="52" t="s">
        <v>3207</v>
      </c>
    </row>
    <row r="1245" spans="2:6" x14ac:dyDescent="0.25">
      <c r="B1245" s="52" t="str">
        <f>IF(COUNTIF(Text!$C$4:$C$110,C1245)&gt;0,VLOOKUP(C1245,Text!$C$4:$H$110,6,FALSE),"")</f>
        <v/>
      </c>
      <c r="C1245" s="53" t="s">
        <v>2700</v>
      </c>
      <c r="D1245" s="61"/>
      <c r="E1245" s="52" t="s">
        <v>2701</v>
      </c>
      <c r="F1245" s="52" t="s">
        <v>3207</v>
      </c>
    </row>
    <row r="1246" spans="2:6" x14ac:dyDescent="0.25">
      <c r="B1246" s="52" t="str">
        <f>IF(COUNTIF(Text!$C$4:$C$110,C1246)&gt;0,VLOOKUP(C1246,Text!$C$4:$H$110,6,FALSE),"")</f>
        <v/>
      </c>
      <c r="C1246" s="53" t="s">
        <v>2708</v>
      </c>
      <c r="D1246" s="61"/>
      <c r="E1246" s="52" t="s">
        <v>2709</v>
      </c>
      <c r="F1246" s="52" t="s">
        <v>3207</v>
      </c>
    </row>
    <row r="1247" spans="2:6" x14ac:dyDescent="0.25">
      <c r="B1247" s="52" t="str">
        <f>IF(COUNTIF(Text!$C$4:$C$110,C1247)&gt;0,VLOOKUP(C1247,Text!$C$4:$H$110,6,FALSE),"")</f>
        <v/>
      </c>
      <c r="C1247" s="53" t="s">
        <v>2710</v>
      </c>
      <c r="D1247" s="61"/>
      <c r="E1247" s="52" t="s">
        <v>2711</v>
      </c>
      <c r="F1247" s="52" t="s">
        <v>3207</v>
      </c>
    </row>
    <row r="1248" spans="2:6" x14ac:dyDescent="0.25">
      <c r="B1248" s="52" t="str">
        <f>IF(COUNTIF(Text!$C$4:$C$110,C1248)&gt;0,VLOOKUP(C1248,Text!$C$4:$H$110,6,FALSE),"")</f>
        <v/>
      </c>
      <c r="C1248" s="53" t="s">
        <v>2712</v>
      </c>
      <c r="D1248" s="61"/>
      <c r="E1248" s="52" t="s">
        <v>2713</v>
      </c>
      <c r="F1248" s="52" t="s">
        <v>3207</v>
      </c>
    </row>
    <row r="1249" spans="2:6" x14ac:dyDescent="0.25">
      <c r="B1249" s="52" t="str">
        <f>IF(COUNTIF(Text!$C$4:$C$110,C1249)&gt;0,VLOOKUP(C1249,Text!$C$4:$H$110,6,FALSE),"")</f>
        <v/>
      </c>
      <c r="C1249" s="53" t="s">
        <v>2714</v>
      </c>
      <c r="D1249" s="61"/>
      <c r="E1249" s="52" t="s">
        <v>2715</v>
      </c>
      <c r="F1249" s="52" t="s">
        <v>3207</v>
      </c>
    </row>
    <row r="1250" spans="2:6" x14ac:dyDescent="0.25">
      <c r="B1250" s="52" t="str">
        <f>IF(COUNTIF(Text!$C$4:$C$110,C1250)&gt;0,VLOOKUP(C1250,Text!$C$4:$H$110,6,FALSE),"")</f>
        <v/>
      </c>
      <c r="C1250" s="53" t="s">
        <v>2716</v>
      </c>
      <c r="D1250" s="61"/>
      <c r="E1250" s="52" t="s">
        <v>2717</v>
      </c>
      <c r="F1250" s="52" t="s">
        <v>3207</v>
      </c>
    </row>
    <row r="1251" spans="2:6" x14ac:dyDescent="0.25">
      <c r="B1251" s="52" t="str">
        <f>IF(COUNTIF(Text!$C$4:$C$110,C1251)&gt;0,VLOOKUP(C1251,Text!$C$4:$H$110,6,FALSE),"")</f>
        <v/>
      </c>
      <c r="C1251" s="53" t="s">
        <v>2706</v>
      </c>
      <c r="D1251" s="61"/>
      <c r="E1251" s="52" t="s">
        <v>2707</v>
      </c>
      <c r="F1251" s="52" t="s">
        <v>3207</v>
      </c>
    </row>
    <row r="1252" spans="2:6" x14ac:dyDescent="0.25">
      <c r="B1252" s="52" t="str">
        <f>IF(COUNTIF(Text!$C$4:$C$110,C1252)&gt;0,VLOOKUP(C1252,Text!$C$4:$H$110,6,FALSE),"")</f>
        <v/>
      </c>
      <c r="C1252" s="53" t="s">
        <v>2718</v>
      </c>
      <c r="D1252" s="61"/>
      <c r="E1252" s="52" t="s">
        <v>2719</v>
      </c>
      <c r="F1252" s="52" t="s">
        <v>3207</v>
      </c>
    </row>
    <row r="1253" spans="2:6" x14ac:dyDescent="0.25">
      <c r="B1253" s="52" t="str">
        <f>IF(COUNTIF(Text!$C$4:$C$110,C1253)&gt;0,VLOOKUP(C1253,Text!$C$4:$H$110,6,FALSE),"")</f>
        <v/>
      </c>
      <c r="C1253" s="53" t="s">
        <v>2716</v>
      </c>
      <c r="D1253" s="61"/>
      <c r="E1253" s="52" t="s">
        <v>2717</v>
      </c>
      <c r="F1253" s="52" t="s">
        <v>3207</v>
      </c>
    </row>
    <row r="1254" spans="2:6" x14ac:dyDescent="0.25">
      <c r="B1254" s="52" t="str">
        <f>IF(COUNTIF(Text!$C$4:$C$110,C1254)&gt;0,VLOOKUP(C1254,Text!$C$4:$H$110,6,FALSE),"")</f>
        <v/>
      </c>
      <c r="C1254" s="53" t="s">
        <v>2720</v>
      </c>
      <c r="D1254" s="61"/>
      <c r="E1254" s="52" t="s">
        <v>2721</v>
      </c>
      <c r="F1254" s="52" t="s">
        <v>3207</v>
      </c>
    </row>
    <row r="1255" spans="2:6" x14ac:dyDescent="0.25">
      <c r="B1255" s="52" t="str">
        <f>IF(COUNTIF(Text!$C$4:$C$110,C1255)&gt;0,VLOOKUP(C1255,Text!$C$4:$H$110,6,FALSE),"")</f>
        <v/>
      </c>
      <c r="C1255" s="53" t="s">
        <v>2722</v>
      </c>
      <c r="D1255" s="61"/>
      <c r="E1255" s="52" t="s">
        <v>2723</v>
      </c>
      <c r="F1255" s="52" t="s">
        <v>3207</v>
      </c>
    </row>
    <row r="1256" spans="2:6" x14ac:dyDescent="0.25">
      <c r="B1256" s="52" t="str">
        <f>IF(COUNTIF(Text!$C$4:$C$110,C1256)&gt;0,VLOOKUP(C1256,Text!$C$4:$H$110,6,FALSE),"")</f>
        <v/>
      </c>
      <c r="C1256" s="53" t="s">
        <v>2722</v>
      </c>
      <c r="D1256" s="61"/>
      <c r="E1256" s="52" t="s">
        <v>2723</v>
      </c>
      <c r="F1256" s="52" t="s">
        <v>3207</v>
      </c>
    </row>
    <row r="1257" spans="2:6" x14ac:dyDescent="0.25">
      <c r="B1257" s="52" t="str">
        <f>IF(COUNTIF(Text!$C$4:$C$110,C1257)&gt;0,VLOOKUP(C1257,Text!$C$4:$H$110,6,FALSE),"")</f>
        <v/>
      </c>
      <c r="C1257" s="53" t="s">
        <v>2724</v>
      </c>
      <c r="D1257" s="61"/>
      <c r="E1257" s="52" t="s">
        <v>2725</v>
      </c>
      <c r="F1257" s="52" t="s">
        <v>3207</v>
      </c>
    </row>
    <row r="1258" spans="2:6" x14ac:dyDescent="0.25">
      <c r="B1258" s="52" t="str">
        <f>IF(COUNTIF(Text!$C$4:$C$110,C1258)&gt;0,VLOOKUP(C1258,Text!$C$4:$H$110,6,FALSE),"")</f>
        <v/>
      </c>
      <c r="C1258" s="53" t="s">
        <v>2718</v>
      </c>
      <c r="D1258" s="61"/>
      <c r="E1258" s="52" t="s">
        <v>2719</v>
      </c>
      <c r="F1258" s="52" t="s">
        <v>3207</v>
      </c>
    </row>
    <row r="1259" spans="2:6" x14ac:dyDescent="0.25">
      <c r="B1259" s="52" t="str">
        <f>IF(COUNTIF(Text!$C$4:$C$110,C1259)&gt;0,VLOOKUP(C1259,Text!$C$4:$H$110,6,FALSE),"")</f>
        <v/>
      </c>
      <c r="C1259" s="53" t="s">
        <v>2726</v>
      </c>
      <c r="D1259" s="61"/>
      <c r="E1259" s="52" t="s">
        <v>2727</v>
      </c>
      <c r="F1259" s="52" t="s">
        <v>3207</v>
      </c>
    </row>
    <row r="1260" spans="2:6" x14ac:dyDescent="0.25">
      <c r="B1260" s="52" t="str">
        <f>IF(COUNTIF(Text!$C$4:$C$110,C1260)&gt;0,VLOOKUP(C1260,Text!$C$4:$H$110,6,FALSE),"")</f>
        <v/>
      </c>
      <c r="C1260" s="53" t="s">
        <v>2720</v>
      </c>
      <c r="D1260" s="61"/>
      <c r="E1260" s="52" t="s">
        <v>2721</v>
      </c>
      <c r="F1260" s="52" t="s">
        <v>3207</v>
      </c>
    </row>
    <row r="1261" spans="2:6" x14ac:dyDescent="0.25">
      <c r="B1261" s="52" t="str">
        <f>IF(COUNTIF(Text!$C$4:$C$110,C1261)&gt;0,VLOOKUP(C1261,Text!$C$4:$H$110,6,FALSE),"")</f>
        <v/>
      </c>
      <c r="C1261" s="53" t="s">
        <v>2726</v>
      </c>
      <c r="D1261" s="61"/>
      <c r="E1261" s="52" t="s">
        <v>2727</v>
      </c>
      <c r="F1261" s="52" t="s">
        <v>3207</v>
      </c>
    </row>
    <row r="1262" spans="2:6" x14ac:dyDescent="0.25">
      <c r="B1262" s="52" t="str">
        <f>IF(COUNTIF(Text!$C$4:$C$110,C1262)&gt;0,VLOOKUP(C1262,Text!$C$4:$H$110,6,FALSE),"")</f>
        <v/>
      </c>
      <c r="C1262" s="53" t="s">
        <v>2728</v>
      </c>
      <c r="D1262" s="61"/>
      <c r="E1262" s="52" t="s">
        <v>2729</v>
      </c>
      <c r="F1262" s="52" t="s">
        <v>3207</v>
      </c>
    </row>
    <row r="1263" spans="2:6" x14ac:dyDescent="0.25">
      <c r="B1263" s="52" t="str">
        <f>IF(COUNTIF(Text!$C$4:$C$110,C1263)&gt;0,VLOOKUP(C1263,Text!$C$4:$H$110,6,FALSE),"")</f>
        <v/>
      </c>
      <c r="C1263" s="53" t="s">
        <v>2706</v>
      </c>
      <c r="D1263" s="61"/>
      <c r="E1263" s="52" t="s">
        <v>2707</v>
      </c>
      <c r="F1263" s="52" t="s">
        <v>3207</v>
      </c>
    </row>
    <row r="1264" spans="2:6" x14ac:dyDescent="0.25">
      <c r="B1264" s="52" t="str">
        <f>IF(COUNTIF(Text!$C$4:$C$110,C1264)&gt;0,VLOOKUP(C1264,Text!$C$4:$H$110,6,FALSE),"")</f>
        <v/>
      </c>
      <c r="C1264" s="53" t="s">
        <v>2730</v>
      </c>
      <c r="D1264" s="61"/>
      <c r="E1264" s="52" t="s">
        <v>2731</v>
      </c>
      <c r="F1264" s="52" t="s">
        <v>3207</v>
      </c>
    </row>
    <row r="1265" spans="2:6" x14ac:dyDescent="0.25">
      <c r="B1265" s="52" t="str">
        <f>IF(COUNTIF(Text!$C$4:$C$110,C1265)&gt;0,VLOOKUP(C1265,Text!$C$4:$H$110,6,FALSE),"")</f>
        <v/>
      </c>
      <c r="C1265" s="53" t="s">
        <v>2724</v>
      </c>
      <c r="D1265" s="61"/>
      <c r="E1265" s="52" t="s">
        <v>2725</v>
      </c>
      <c r="F1265" s="52" t="s">
        <v>3207</v>
      </c>
    </row>
    <row r="1266" spans="2:6" x14ac:dyDescent="0.25">
      <c r="B1266" s="52" t="str">
        <f>IF(COUNTIF(Text!$C$4:$C$110,C1266)&gt;0,VLOOKUP(C1266,Text!$C$4:$H$110,6,FALSE),"")</f>
        <v/>
      </c>
      <c r="C1266" s="53" t="s">
        <v>2710</v>
      </c>
      <c r="D1266" s="61"/>
      <c r="E1266" s="52" t="s">
        <v>2711</v>
      </c>
      <c r="F1266" s="52" t="s">
        <v>3207</v>
      </c>
    </row>
    <row r="1267" spans="2:6" x14ac:dyDescent="0.25">
      <c r="B1267" s="52" t="str">
        <f>IF(COUNTIF(Text!$C$4:$C$110,C1267)&gt;0,VLOOKUP(C1267,Text!$C$4:$H$110,6,FALSE),"")</f>
        <v/>
      </c>
      <c r="C1267" s="53" t="s">
        <v>2716</v>
      </c>
      <c r="D1267" s="61"/>
      <c r="E1267" s="52" t="s">
        <v>2717</v>
      </c>
      <c r="F1267" s="52" t="s">
        <v>3207</v>
      </c>
    </row>
    <row r="1268" spans="2:6" x14ac:dyDescent="0.25">
      <c r="B1268" s="52" t="str">
        <f>IF(COUNTIF(Text!$C$4:$C$110,C1268)&gt;0,VLOOKUP(C1268,Text!$C$4:$H$110,6,FALSE),"")</f>
        <v/>
      </c>
      <c r="C1268" s="53" t="s">
        <v>2718</v>
      </c>
      <c r="D1268" s="61"/>
      <c r="E1268" s="52" t="s">
        <v>2719</v>
      </c>
      <c r="F1268" s="52" t="s">
        <v>3207</v>
      </c>
    </row>
    <row r="1269" spans="2:6" x14ac:dyDescent="0.25">
      <c r="B1269" s="52" t="str">
        <f>IF(COUNTIF(Text!$C$4:$C$110,C1269)&gt;0,VLOOKUP(C1269,Text!$C$4:$H$110,6,FALSE),"")</f>
        <v/>
      </c>
      <c r="C1269" s="53" t="s">
        <v>2722</v>
      </c>
      <c r="D1269" s="61"/>
      <c r="E1269" s="52" t="s">
        <v>2723</v>
      </c>
      <c r="F1269" s="52" t="s">
        <v>3207</v>
      </c>
    </row>
    <row r="1270" spans="2:6" x14ac:dyDescent="0.25">
      <c r="B1270" s="52" t="str">
        <f>IF(COUNTIF(Text!$C$4:$C$110,C1270)&gt;0,VLOOKUP(C1270,Text!$C$4:$H$110,6,FALSE),"")</f>
        <v/>
      </c>
      <c r="C1270" s="53" t="s">
        <v>2720</v>
      </c>
      <c r="D1270" s="61"/>
      <c r="E1270" s="52" t="s">
        <v>2721</v>
      </c>
      <c r="F1270" s="52" t="s">
        <v>3207</v>
      </c>
    </row>
    <row r="1271" spans="2:6" x14ac:dyDescent="0.25">
      <c r="B1271" s="52" t="str">
        <f>IF(COUNTIF(Text!$C$4:$C$110,C1271)&gt;0,VLOOKUP(C1271,Text!$C$4:$H$110,6,FALSE),"")</f>
        <v/>
      </c>
      <c r="C1271" s="53" t="s">
        <v>352</v>
      </c>
      <c r="D1271" s="61"/>
      <c r="E1271" s="52" t="s">
        <v>2732</v>
      </c>
      <c r="F1271" s="52" t="s">
        <v>3207</v>
      </c>
    </row>
    <row r="1272" spans="2:6" x14ac:dyDescent="0.25">
      <c r="B1272" s="52" t="str">
        <f>IF(COUNTIF(Text!$C$4:$C$110,C1272)&gt;0,VLOOKUP(C1272,Text!$C$4:$H$110,6,FALSE),"")</f>
        <v/>
      </c>
      <c r="C1272" s="53" t="s">
        <v>2733</v>
      </c>
      <c r="D1272" s="61"/>
      <c r="E1272" s="52" t="s">
        <v>2734</v>
      </c>
      <c r="F1272" s="52" t="s">
        <v>3207</v>
      </c>
    </row>
    <row r="1273" spans="2:6" x14ac:dyDescent="0.25">
      <c r="B1273" s="52" t="str">
        <f>IF(COUNTIF(Text!$C$4:$C$110,C1273)&gt;0,VLOOKUP(C1273,Text!$C$4:$H$110,6,FALSE),"")</f>
        <v/>
      </c>
      <c r="C1273" s="53" t="s">
        <v>2735</v>
      </c>
      <c r="D1273" s="61"/>
      <c r="E1273" s="52" t="s">
        <v>2736</v>
      </c>
      <c r="F1273" s="52" t="s">
        <v>3207</v>
      </c>
    </row>
    <row r="1274" spans="2:6" x14ac:dyDescent="0.25">
      <c r="B1274" s="52" t="str">
        <f>IF(COUNTIF(Text!$C$4:$C$110,C1274)&gt;0,VLOOKUP(C1274,Text!$C$4:$H$110,6,FALSE),"")</f>
        <v/>
      </c>
      <c r="C1274" s="53" t="s">
        <v>513</v>
      </c>
      <c r="D1274" s="61"/>
      <c r="E1274" s="55" t="s">
        <v>2737</v>
      </c>
      <c r="F1274" s="52" t="s">
        <v>3207</v>
      </c>
    </row>
    <row r="1275" spans="2:6" x14ac:dyDescent="0.25">
      <c r="B1275" s="52" t="str">
        <f>IF(COUNTIF(Text!$C$4:$C$110,C1275)&gt;0,VLOOKUP(C1275,Text!$C$4:$H$110,6,FALSE),"")</f>
        <v/>
      </c>
      <c r="C1275" s="53" t="s">
        <v>1858</v>
      </c>
      <c r="D1275" s="61"/>
      <c r="E1275" s="55" t="s">
        <v>2738</v>
      </c>
      <c r="F1275" s="52" t="s">
        <v>3207</v>
      </c>
    </row>
    <row r="1276" spans="2:6" x14ac:dyDescent="0.25">
      <c r="B1276" s="52" t="str">
        <f>IF(COUNTIF(Text!$C$4:$C$110,C1276)&gt;0,VLOOKUP(C1276,Text!$C$4:$H$110,6,FALSE),"")</f>
        <v/>
      </c>
      <c r="C1276" s="53" t="s">
        <v>2739</v>
      </c>
      <c r="D1276" s="61"/>
      <c r="E1276" s="55" t="s">
        <v>2740</v>
      </c>
      <c r="F1276" s="52" t="s">
        <v>3207</v>
      </c>
    </row>
    <row r="1277" spans="2:6" x14ac:dyDescent="0.25">
      <c r="B1277" s="52" t="str">
        <f>IF(COUNTIF(Text!$C$4:$C$110,C1277)&gt;0,VLOOKUP(C1277,Text!$C$4:$H$110,6,FALSE),"")</f>
        <v/>
      </c>
      <c r="C1277" s="53" t="s">
        <v>2741</v>
      </c>
      <c r="D1277" s="61"/>
      <c r="E1277" s="55" t="s">
        <v>2742</v>
      </c>
      <c r="F1277" s="52" t="s">
        <v>3207</v>
      </c>
    </row>
    <row r="1278" spans="2:6" x14ac:dyDescent="0.25">
      <c r="B1278" s="52" t="str">
        <f>IF(COUNTIF(Text!$C$4:$C$110,C1278)&gt;0,VLOOKUP(C1278,Text!$C$4:$H$110,6,FALSE),"")</f>
        <v/>
      </c>
      <c r="C1278" s="53" t="s">
        <v>2743</v>
      </c>
      <c r="D1278" s="61"/>
      <c r="E1278" s="55" t="s">
        <v>2744</v>
      </c>
      <c r="F1278" s="52" t="s">
        <v>3207</v>
      </c>
    </row>
    <row r="1279" spans="2:6" x14ac:dyDescent="0.25">
      <c r="B1279" s="52" t="str">
        <f>IF(COUNTIF(Text!$C$4:$C$110,C1279)&gt;0,VLOOKUP(C1279,Text!$C$4:$H$110,6,FALSE),"")</f>
        <v/>
      </c>
      <c r="C1279" s="53" t="s">
        <v>474</v>
      </c>
      <c r="D1279" s="61"/>
      <c r="E1279" s="55" t="s">
        <v>2745</v>
      </c>
      <c r="F1279" s="52" t="s">
        <v>3207</v>
      </c>
    </row>
    <row r="1280" spans="2:6" x14ac:dyDescent="0.25">
      <c r="B1280" s="52" t="str">
        <f>IF(COUNTIF(Text!$C$4:$C$110,C1280)&gt;0,VLOOKUP(C1280,Text!$C$4:$H$110,6,FALSE),"")</f>
        <v/>
      </c>
      <c r="C1280" s="53" t="s">
        <v>475</v>
      </c>
      <c r="D1280" s="61"/>
      <c r="E1280" s="55" t="s">
        <v>2746</v>
      </c>
      <c r="F1280" s="52" t="s">
        <v>3207</v>
      </c>
    </row>
    <row r="1281" spans="1:6" x14ac:dyDescent="0.25">
      <c r="B1281" s="52" t="str">
        <f>IF(COUNTIF(Text!$C$4:$C$110,C1281)&gt;0,VLOOKUP(C1281,Text!$C$4:$H$110,6,FALSE),"")</f>
        <v/>
      </c>
      <c r="C1281" s="53" t="s">
        <v>2747</v>
      </c>
      <c r="D1281" s="61"/>
      <c r="E1281" s="55" t="s">
        <v>2748</v>
      </c>
      <c r="F1281" s="52" t="s">
        <v>3207</v>
      </c>
    </row>
    <row r="1282" spans="1:6" x14ac:dyDescent="0.25">
      <c r="B1282" s="52" t="str">
        <f>IF(COUNTIF(Text!$C$4:$C$110,C1282)&gt;0,VLOOKUP(C1282,Text!$C$4:$H$110,6,FALSE),"")</f>
        <v/>
      </c>
      <c r="C1282" s="53" t="s">
        <v>2749</v>
      </c>
      <c r="D1282" s="61"/>
      <c r="E1282" s="55" t="s">
        <v>2750</v>
      </c>
      <c r="F1282" s="52" t="s">
        <v>3207</v>
      </c>
    </row>
    <row r="1283" spans="1:6" x14ac:dyDescent="0.25">
      <c r="B1283" s="52" t="str">
        <f>IF(COUNTIF(Text!$C$4:$C$110,C1283)&gt;0,VLOOKUP(C1283,Text!$C$4:$H$110,6,FALSE),"")</f>
        <v/>
      </c>
      <c r="C1283" s="53" t="s">
        <v>2751</v>
      </c>
      <c r="D1283" s="61"/>
      <c r="E1283" s="55" t="s">
        <v>2752</v>
      </c>
      <c r="F1283" s="52" t="s">
        <v>3207</v>
      </c>
    </row>
    <row r="1284" spans="1:6" x14ac:dyDescent="0.25">
      <c r="B1284" s="52" t="str">
        <f>IF(COUNTIF(Text!$C$4:$C$110,C1284)&gt;0,VLOOKUP(C1284,Text!$C$4:$H$110,6,FALSE),"")</f>
        <v/>
      </c>
      <c r="C1284" s="53" t="s">
        <v>2753</v>
      </c>
      <c r="D1284" s="61"/>
      <c r="E1284" s="55" t="s">
        <v>2754</v>
      </c>
      <c r="F1284" s="52" t="s">
        <v>3207</v>
      </c>
    </row>
    <row r="1285" spans="1:6" x14ac:dyDescent="0.25">
      <c r="B1285" s="52" t="str">
        <f>IF(COUNTIF(Text!$C$4:$C$110,C1285)&gt;0,VLOOKUP(C1285,Text!$C$4:$H$110,6,FALSE),"")</f>
        <v/>
      </c>
      <c r="C1285" s="53" t="s">
        <v>2755</v>
      </c>
      <c r="D1285" s="61"/>
      <c r="E1285" s="55" t="s">
        <v>2756</v>
      </c>
      <c r="F1285" s="52" t="s">
        <v>3207</v>
      </c>
    </row>
    <row r="1286" spans="1:6" x14ac:dyDescent="0.25">
      <c r="B1286" s="52" t="str">
        <f>IF(COUNTIF(Text!$C$4:$C$110,C1286)&gt;0,VLOOKUP(C1286,Text!$C$4:$H$110,6,FALSE),"")</f>
        <v/>
      </c>
      <c r="C1286" s="53" t="s">
        <v>2757</v>
      </c>
      <c r="D1286" s="61"/>
      <c r="E1286" s="55" t="s">
        <v>2758</v>
      </c>
      <c r="F1286" s="52" t="s">
        <v>3207</v>
      </c>
    </row>
    <row r="1287" spans="1:6" x14ac:dyDescent="0.25">
      <c r="B1287" s="52" t="str">
        <f>IF(COUNTIF(Text!$C$4:$C$110,C1287)&gt;0,VLOOKUP(C1287,Text!$C$4:$H$110,6,FALSE),"")</f>
        <v/>
      </c>
      <c r="C1287" s="53" t="s">
        <v>2759</v>
      </c>
      <c r="D1287" s="61"/>
      <c r="E1287" s="55" t="s">
        <v>2760</v>
      </c>
      <c r="F1287" s="52" t="s">
        <v>3207</v>
      </c>
    </row>
    <row r="1288" spans="1:6" x14ac:dyDescent="0.25">
      <c r="B1288" s="52" t="str">
        <f>IF(COUNTIF(Text!$C$4:$C$110,C1288)&gt;0,VLOOKUP(C1288,Text!$C$4:$H$110,6,FALSE),"")</f>
        <v/>
      </c>
      <c r="C1288" s="53" t="s">
        <v>2761</v>
      </c>
      <c r="D1288" s="61"/>
      <c r="E1288" s="55" t="s">
        <v>2762</v>
      </c>
      <c r="F1288" s="52" t="s">
        <v>3207</v>
      </c>
    </row>
    <row r="1289" spans="1:6" ht="25" x14ac:dyDescent="0.25">
      <c r="B1289" s="52" t="str">
        <f>IF(COUNTIF(Text!$C$4:$C$110,C1289)&gt;0,VLOOKUP(C1289,Text!$C$4:$H$110,6,FALSE),"")</f>
        <v/>
      </c>
      <c r="C1289" s="53" t="s">
        <v>2763</v>
      </c>
      <c r="D1289" s="61"/>
      <c r="E1289" s="55" t="s">
        <v>2764</v>
      </c>
      <c r="F1289" s="52" t="s">
        <v>3207</v>
      </c>
    </row>
    <row r="1290" spans="1:6" x14ac:dyDescent="0.25">
      <c r="B1290" s="52" t="str">
        <f>IF(COUNTIF(Text!$C$4:$C$110,C1290)&gt;0,VLOOKUP(C1290,Text!$C$4:$H$110,6,FALSE),"")</f>
        <v/>
      </c>
      <c r="C1290" s="53" t="s">
        <v>2765</v>
      </c>
      <c r="D1290" s="61"/>
      <c r="E1290" s="55" t="s">
        <v>2766</v>
      </c>
      <c r="F1290" s="52" t="s">
        <v>3207</v>
      </c>
    </row>
    <row r="1291" spans="1:6" x14ac:dyDescent="0.25">
      <c r="B1291" s="52" t="str">
        <f>IF(COUNTIF(Text!$C$4:$C$110,C1291)&gt;0,VLOOKUP(C1291,Text!$C$4:$H$110,6,FALSE),"")</f>
        <v/>
      </c>
      <c r="C1291" s="53" t="s">
        <v>2767</v>
      </c>
      <c r="D1291" s="61"/>
      <c r="E1291" s="55" t="s">
        <v>2768</v>
      </c>
      <c r="F1291" s="52" t="s">
        <v>3207</v>
      </c>
    </row>
    <row r="1292" spans="1:6" x14ac:dyDescent="0.25">
      <c r="B1292" s="52" t="str">
        <f>IF(COUNTIF(Text!$C$4:$C$110,C1292)&gt;0,VLOOKUP(C1292,Text!$C$4:$H$110,6,FALSE),"")</f>
        <v/>
      </c>
      <c r="C1292" s="53" t="s">
        <v>2769</v>
      </c>
      <c r="D1292" s="61"/>
      <c r="E1292" s="55" t="s">
        <v>2770</v>
      </c>
      <c r="F1292" s="52" t="s">
        <v>3207</v>
      </c>
    </row>
    <row r="1293" spans="1:6" x14ac:dyDescent="0.25">
      <c r="B1293" s="52" t="str">
        <f>IF(COUNTIF(Text!$C$4:$C$110,C1293)&gt;0,VLOOKUP(C1293,Text!$C$4:$H$110,6,FALSE),"")</f>
        <v/>
      </c>
      <c r="C1293" s="53" t="s">
        <v>516</v>
      </c>
      <c r="D1293" s="61"/>
      <c r="E1293" s="55" t="s">
        <v>2771</v>
      </c>
      <c r="F1293" s="52" t="s">
        <v>3207</v>
      </c>
    </row>
    <row r="1294" spans="1:6" x14ac:dyDescent="0.25">
      <c r="B1294" s="52" t="str">
        <f>IF(COUNTIF(Text!$C$4:$C$110,C1294)&gt;0,VLOOKUP(C1294,Text!$C$4:$H$110,6,FALSE),"")</f>
        <v/>
      </c>
      <c r="C1294" s="53" t="s">
        <v>515</v>
      </c>
      <c r="D1294" s="61"/>
      <c r="E1294" s="55" t="s">
        <v>2772</v>
      </c>
      <c r="F1294" s="52" t="s">
        <v>3207</v>
      </c>
    </row>
    <row r="1295" spans="1:6" x14ac:dyDescent="0.25">
      <c r="B1295" s="52" t="str">
        <f>IF(COUNTIF(Text!$C$4:$C$110,C1295)&gt;0,VLOOKUP(C1295,Text!$C$4:$H$110,6,FALSE),"")</f>
        <v/>
      </c>
      <c r="C1295" s="53" t="s">
        <v>2773</v>
      </c>
      <c r="D1295" s="61"/>
      <c r="E1295" s="55" t="s">
        <v>2774</v>
      </c>
      <c r="F1295" s="52" t="s">
        <v>3207</v>
      </c>
    </row>
    <row r="1296" spans="1:6" x14ac:dyDescent="0.25">
      <c r="A1296" s="126"/>
      <c r="B1296" s="52" t="str">
        <f>IF(COUNTIF(Text!$C$4:$C$110,C1296)&gt;0,VLOOKUP(C1296,Text!$C$4:$H$110,6,FALSE),"")</f>
        <v/>
      </c>
      <c r="C1296" s="47" t="str">
        <f>"RO "&amp;LEFT(Year,4)&amp;"-"&amp;RIGHT(Year,2)</f>
        <v>RO 2024-25</v>
      </c>
      <c r="D1296" s="61"/>
      <c r="E1296" s="38" t="str">
        <f>"RO "&amp;LEFT(Year,4)&amp;"-"&amp;RIGHT(Year,2)</f>
        <v>RO 2024-25</v>
      </c>
      <c r="F1296" s="52" t="s">
        <v>3207</v>
      </c>
    </row>
    <row r="1297" spans="2:6" x14ac:dyDescent="0.25">
      <c r="B1297" s="52" t="str">
        <f>IF(COUNTIF(Text!$C$4:$C$110,C1297)&gt;0,VLOOKUP(C1297,Text!$C$4:$H$110,6,FALSE),"")</f>
        <v/>
      </c>
      <c r="C1297" s="53" t="s">
        <v>2775</v>
      </c>
      <c r="D1297" s="61"/>
      <c r="E1297" s="52" t="s">
        <v>2775</v>
      </c>
      <c r="F1297" s="52" t="s">
        <v>3207</v>
      </c>
    </row>
    <row r="1298" spans="2:6" x14ac:dyDescent="0.25">
      <c r="B1298" s="52" t="str">
        <f>IF(COUNTIF(Text!$C$4:$C$110,C1298)&gt;0,VLOOKUP(C1298,Text!$C$4:$H$110,6,FALSE),"")</f>
        <v/>
      </c>
      <c r="C1298" s="53" t="s">
        <v>528</v>
      </c>
      <c r="D1298" s="61"/>
      <c r="E1298" s="55" t="s">
        <v>2776</v>
      </c>
      <c r="F1298" s="52"/>
    </row>
    <row r="1299" spans="2:6" x14ac:dyDescent="0.25">
      <c r="B1299" s="52" t="str">
        <f>IF(COUNTIF(Text!$C$4:$C$110,C1299)&gt;0,VLOOKUP(C1299,Text!$C$4:$H$110,6,FALSE),"")</f>
        <v/>
      </c>
      <c r="C1299" s="53" t="s">
        <v>529</v>
      </c>
      <c r="D1299" s="61"/>
      <c r="E1299" s="55" t="s">
        <v>2777</v>
      </c>
      <c r="F1299" s="52"/>
    </row>
    <row r="1300" spans="2:6" x14ac:dyDescent="0.25">
      <c r="B1300" s="52" t="str">
        <f>IF(COUNTIF(Text!$C$4:$C$110,C1300)&gt;0,VLOOKUP(C1300,Text!$C$4:$H$110,6,FALSE),"")</f>
        <v/>
      </c>
      <c r="C1300" s="53" t="s">
        <v>545</v>
      </c>
      <c r="D1300" s="61"/>
      <c r="E1300" s="55" t="s">
        <v>2778</v>
      </c>
      <c r="F1300" s="52"/>
    </row>
    <row r="1301" spans="2:6" x14ac:dyDescent="0.25">
      <c r="B1301" s="52" t="str">
        <f>IF(COUNTIF(Text!$C$4:$C$110,C1301)&gt;0,VLOOKUP(C1301,Text!$C$4:$H$110,6,FALSE),"")</f>
        <v/>
      </c>
      <c r="C1301" s="53" t="s">
        <v>547</v>
      </c>
      <c r="D1301" s="61"/>
      <c r="E1301" s="55" t="s">
        <v>2779</v>
      </c>
      <c r="F1301" s="52"/>
    </row>
    <row r="1302" spans="2:6" x14ac:dyDescent="0.25">
      <c r="B1302" s="52" t="str">
        <f>IF(COUNTIF(Text!$C$4:$C$110,C1302)&gt;0,VLOOKUP(C1302,Text!$C$4:$H$110,6,FALSE),"")</f>
        <v/>
      </c>
      <c r="C1302" s="53" t="s">
        <v>548</v>
      </c>
      <c r="D1302" s="61"/>
      <c r="E1302" s="55" t="s">
        <v>2780</v>
      </c>
      <c r="F1302" s="52"/>
    </row>
    <row r="1303" spans="2:6" x14ac:dyDescent="0.25">
      <c r="B1303" s="52" t="str">
        <f>IF(COUNTIF(Text!$C$4:$C$110,C1303)&gt;0,VLOOKUP(C1303,Text!$C$4:$H$110,6,FALSE),"")</f>
        <v/>
      </c>
      <c r="C1303" s="53" t="s">
        <v>549</v>
      </c>
      <c r="D1303" s="61"/>
      <c r="E1303" s="55" t="s">
        <v>2781</v>
      </c>
      <c r="F1303" s="52"/>
    </row>
    <row r="1304" spans="2:6" x14ac:dyDescent="0.25">
      <c r="B1304" s="52" t="str">
        <f>IF(COUNTIF(Text!$C$4:$C$110,C1304)&gt;0,VLOOKUP(C1304,Text!$C$4:$H$110,6,FALSE),"")</f>
        <v/>
      </c>
      <c r="C1304" s="53" t="s">
        <v>550</v>
      </c>
      <c r="D1304" s="61"/>
      <c r="E1304" s="55" t="s">
        <v>2782</v>
      </c>
      <c r="F1304" s="52"/>
    </row>
    <row r="1305" spans="2:6" x14ac:dyDescent="0.25">
      <c r="B1305" s="52" t="str">
        <f>IF(COUNTIF(Text!$C$4:$C$110,C1305)&gt;0,VLOOKUP(C1305,Text!$C$4:$H$110,6,FALSE),"")</f>
        <v/>
      </c>
      <c r="C1305" s="53" t="s">
        <v>556</v>
      </c>
      <c r="D1305" s="61"/>
      <c r="E1305" s="55" t="s">
        <v>2783</v>
      </c>
      <c r="F1305" s="52"/>
    </row>
    <row r="1306" spans="2:6" x14ac:dyDescent="0.25">
      <c r="B1306" s="52" t="str">
        <f>IF(COUNTIF(Text!$C$4:$C$110,C1306)&gt;0,VLOOKUP(C1306,Text!$C$4:$H$110,6,FALSE),"")</f>
        <v/>
      </c>
      <c r="C1306" s="53" t="s">
        <v>564</v>
      </c>
      <c r="D1306" s="61"/>
      <c r="E1306" s="55" t="s">
        <v>2784</v>
      </c>
      <c r="F1306" s="52"/>
    </row>
    <row r="1307" spans="2:6" x14ac:dyDescent="0.25">
      <c r="B1307" s="52" t="str">
        <f>IF(COUNTIF(Text!$C$4:$C$110,C1307)&gt;0,VLOOKUP(C1307,Text!$C$4:$H$110,6,FALSE),"")</f>
        <v/>
      </c>
      <c r="C1307" s="53" t="s">
        <v>565</v>
      </c>
      <c r="D1307" s="61"/>
      <c r="E1307" s="55" t="s">
        <v>2785</v>
      </c>
      <c r="F1307" s="52"/>
    </row>
    <row r="1308" spans="2:6" x14ac:dyDescent="0.25">
      <c r="B1308" s="52" t="str">
        <f>IF(COUNTIF(Text!$C$4:$C$110,C1308)&gt;0,VLOOKUP(C1308,Text!$C$4:$H$110,6,FALSE),"")</f>
        <v/>
      </c>
      <c r="C1308" s="53" t="s">
        <v>575</v>
      </c>
      <c r="D1308" s="61"/>
      <c r="E1308" s="55" t="s">
        <v>2786</v>
      </c>
      <c r="F1308" s="52"/>
    </row>
    <row r="1309" spans="2:6" x14ac:dyDescent="0.25">
      <c r="B1309" s="52" t="str">
        <f>IF(COUNTIF(Text!$C$4:$C$110,C1309)&gt;0,VLOOKUP(C1309,Text!$C$4:$H$110,6,FALSE),"")</f>
        <v/>
      </c>
      <c r="C1309" s="53" t="s">
        <v>2787</v>
      </c>
      <c r="D1309" s="61"/>
      <c r="E1309" s="55" t="s">
        <v>2788</v>
      </c>
      <c r="F1309" s="52"/>
    </row>
    <row r="1310" spans="2:6" x14ac:dyDescent="0.25">
      <c r="B1310" s="52" t="str">
        <f>IF(COUNTIF(Text!$C$4:$C$110,C1310)&gt;0,VLOOKUP(C1310,Text!$C$4:$H$110,6,FALSE),"")</f>
        <v/>
      </c>
      <c r="C1310" s="53" t="s">
        <v>2789</v>
      </c>
      <c r="D1310" s="61"/>
      <c r="E1310" s="55" t="s">
        <v>2790</v>
      </c>
      <c r="F1310" s="52"/>
    </row>
    <row r="1311" spans="2:6" x14ac:dyDescent="0.25">
      <c r="B1311" s="52" t="str">
        <f>IF(COUNTIF(Text!$C$4:$C$110,C1311)&gt;0,VLOOKUP(C1311,Text!$C$4:$H$110,6,FALSE),"")</f>
        <v/>
      </c>
      <c r="C1311" s="53" t="s">
        <v>578</v>
      </c>
      <c r="D1311" s="61"/>
      <c r="E1311" s="55" t="s">
        <v>2791</v>
      </c>
      <c r="F1311" s="52"/>
    </row>
    <row r="1312" spans="2:6" ht="25" x14ac:dyDescent="0.25">
      <c r="B1312" s="52" t="str">
        <f>IF(COUNTIF(Text!$C$4:$C$110,C1312)&gt;0,VLOOKUP(C1312,Text!$C$4:$H$110,6,FALSE),"")</f>
        <v/>
      </c>
      <c r="C1312" s="62" t="s">
        <v>2792</v>
      </c>
      <c r="D1312" s="61"/>
      <c r="E1312" s="52"/>
      <c r="F1312" s="52"/>
    </row>
    <row r="1313" spans="1:6" x14ac:dyDescent="0.25">
      <c r="B1313" s="52" t="str">
        <f>IF(COUNTIF(Text!$C$4:$C$110,C1313)&gt;0,VLOOKUP(C1313,Text!$C$4:$H$110,6,FALSE),"")</f>
        <v/>
      </c>
      <c r="C1313" s="53" t="s">
        <v>2793</v>
      </c>
      <c r="D1313" s="61"/>
      <c r="E1313" s="52" t="s">
        <v>2794</v>
      </c>
      <c r="F1313" s="52"/>
    </row>
    <row r="1314" spans="1:6" x14ac:dyDescent="0.25">
      <c r="B1314" s="52" t="str">
        <f>IF(COUNTIF(Text!$C$4:$C$110,C1314)&gt;0,VLOOKUP(C1314,Text!$C$4:$H$110,6,FALSE),"")</f>
        <v/>
      </c>
      <c r="C1314" s="53" t="s">
        <v>2795</v>
      </c>
      <c r="D1314" s="61"/>
      <c r="E1314" s="52" t="s">
        <v>2796</v>
      </c>
      <c r="F1314" s="52"/>
    </row>
    <row r="1315" spans="1:6" ht="37.5" x14ac:dyDescent="0.25">
      <c r="B1315" s="52" t="str">
        <f>IF(COUNTIF(Text!$C$4:$C$110,C1315)&gt;0,VLOOKUP(C1315,Text!$C$4:$H$110,6,FALSE),"")</f>
        <v/>
      </c>
      <c r="C1315" s="47" t="s">
        <v>2797</v>
      </c>
      <c r="D1315" s="61"/>
      <c r="E1315" s="47" t="s">
        <v>2798</v>
      </c>
      <c r="F1315" s="52"/>
    </row>
    <row r="1316" spans="1:6" x14ac:dyDescent="0.25">
      <c r="A1316" s="126"/>
      <c r="B1316" s="52" t="str">
        <f>IF(COUNTIF(Text!$C$4:$C$110,C1316)&gt;0,VLOOKUP(C1316,Text!$C$4:$H$110,6,FALSE),"")</f>
        <v/>
      </c>
      <c r="C1316" s="47" t="s">
        <v>2799</v>
      </c>
      <c r="D1316" s="61"/>
      <c r="E1316" s="47" t="s">
        <v>2800</v>
      </c>
      <c r="F1316" s="52"/>
    </row>
    <row r="1317" spans="1:6" ht="25" x14ac:dyDescent="0.25">
      <c r="B1317" s="52" t="str">
        <f>IF(COUNTIF(Text!$C$4:$C$110,C1317)&gt;0,VLOOKUP(C1317,Text!$C$4:$H$110,6,FALSE),"")</f>
        <v/>
      </c>
      <c r="C1317" s="53" t="s">
        <v>2801</v>
      </c>
      <c r="D1317" s="61"/>
      <c r="E1317" s="53" t="s">
        <v>2802</v>
      </c>
      <c r="F1317" s="52"/>
    </row>
    <row r="1318" spans="1:6" x14ac:dyDescent="0.25">
      <c r="B1318" s="52" t="str">
        <f>IF(COUNTIF(Text!$C$4:$C$110,C1318)&gt;0,VLOOKUP(C1318,Text!$C$4:$H$110,6,FALSE),"")</f>
        <v/>
      </c>
      <c r="C1318" s="53" t="s">
        <v>2803</v>
      </c>
      <c r="D1318" s="61"/>
      <c r="E1318" s="52" t="s">
        <v>2804</v>
      </c>
      <c r="F1318" s="52"/>
    </row>
    <row r="1319" spans="1:6" x14ac:dyDescent="0.25">
      <c r="B1319" s="52" t="str">
        <f>IF(COUNTIF(Text!$C$4:$C$110,C1319)&gt;0,VLOOKUP(C1319,Text!$C$4:$H$110,6,FALSE),"")</f>
        <v/>
      </c>
      <c r="C1319" s="53" t="s">
        <v>2805</v>
      </c>
      <c r="D1319" s="61"/>
      <c r="E1319" s="52" t="s">
        <v>2806</v>
      </c>
      <c r="F1319" s="52"/>
    </row>
    <row r="1320" spans="1:6" x14ac:dyDescent="0.25">
      <c r="B1320" s="52" t="str">
        <f>IF(COUNTIF(Text!$C$4:$C$110,C1320)&gt;0,VLOOKUP(C1320,Text!$C$4:$H$110,6,FALSE),"")</f>
        <v/>
      </c>
      <c r="C1320" s="53" t="s">
        <v>2807</v>
      </c>
      <c r="D1320" s="61"/>
      <c r="E1320" s="52"/>
      <c r="F1320" s="52"/>
    </row>
    <row r="1321" spans="1:6" x14ac:dyDescent="0.25">
      <c r="B1321" s="52" t="str">
        <f>IF(COUNTIF(Text!$C$4:$C$110,C1321)&gt;0,VLOOKUP(C1321,Text!$C$4:$H$110,6,FALSE),"")</f>
        <v/>
      </c>
      <c r="C1321" s="53" t="s">
        <v>2808</v>
      </c>
      <c r="D1321" s="61"/>
      <c r="E1321" s="52"/>
      <c r="F1321" s="52"/>
    </row>
    <row r="1322" spans="1:6" x14ac:dyDescent="0.25">
      <c r="B1322" s="52" t="str">
        <f>IF(COUNTIF(Text!$C$4:$C$110,C1322)&gt;0,VLOOKUP(C1322,Text!$C$4:$H$110,6,FALSE),"")</f>
        <v/>
      </c>
      <c r="C1322" s="53" t="s">
        <v>2809</v>
      </c>
      <c r="D1322" s="61"/>
      <c r="E1322" s="52"/>
      <c r="F1322" s="52"/>
    </row>
    <row r="1323" spans="1:6" x14ac:dyDescent="0.25">
      <c r="B1323" s="52" t="str">
        <f>IF(COUNTIF(Text!$C$4:$C$110,C1323)&gt;0,VLOOKUP(C1323,Text!$C$4:$H$110,6,FALSE),"")</f>
        <v/>
      </c>
      <c r="C1323" s="53" t="s">
        <v>141</v>
      </c>
      <c r="D1323" s="61"/>
      <c r="E1323" s="52"/>
      <c r="F1323" s="52"/>
    </row>
    <row r="1324" spans="1:6" x14ac:dyDescent="0.25">
      <c r="B1324" s="52" t="str">
        <f>IF(COUNTIF(Text!$C$4:$C$110,C1324)&gt;0,VLOOKUP(C1324,Text!$C$4:$H$110,6,FALSE),"")</f>
        <v/>
      </c>
      <c r="C1324" s="53" t="s">
        <v>804</v>
      </c>
      <c r="D1324" s="61"/>
      <c r="E1324" s="52"/>
      <c r="F1324" s="52"/>
    </row>
    <row r="1325" spans="1:6" x14ac:dyDescent="0.25">
      <c r="B1325" s="52" t="str">
        <f>IF(COUNTIF(Text!$C$4:$C$110,C1325)&gt;0,VLOOKUP(C1325,Text!$C$4:$H$110,6,FALSE),"")</f>
        <v/>
      </c>
      <c r="C1325" s="53" t="s">
        <v>2810</v>
      </c>
      <c r="D1325" s="61"/>
      <c r="E1325" s="52" t="s">
        <v>2811</v>
      </c>
      <c r="F1325" s="52"/>
    </row>
    <row r="1326" spans="1:6" x14ac:dyDescent="0.25">
      <c r="B1326" s="52" t="str">
        <f>IF(COUNTIF(Text!$C$4:$C$110,C1326)&gt;0,VLOOKUP(C1326,Text!$C$4:$H$110,6,FALSE),"")</f>
        <v/>
      </c>
      <c r="C1326" s="53" t="s">
        <v>2812</v>
      </c>
      <c r="D1326" s="61"/>
      <c r="E1326" s="52" t="s">
        <v>2813</v>
      </c>
      <c r="F1326" s="52"/>
    </row>
    <row r="1327" spans="1:6" x14ac:dyDescent="0.25">
      <c r="B1327" s="52" t="str">
        <f>IF(COUNTIF(Text!$C$4:$C$110,C1327)&gt;0,VLOOKUP(C1327,Text!$C$4:$H$110,6,FALSE),"")</f>
        <v/>
      </c>
      <c r="C1327" s="53" t="s">
        <v>2814</v>
      </c>
      <c r="D1327" s="61"/>
      <c r="E1327" s="52" t="s">
        <v>2815</v>
      </c>
      <c r="F1327" s="52"/>
    </row>
    <row r="1328" spans="1:6" x14ac:dyDescent="0.25">
      <c r="B1328" s="52" t="str">
        <f>IF(COUNTIF(Text!$C$4:$C$110,C1328)&gt;0,VLOOKUP(C1328,Text!$C$4:$H$110,6,FALSE),"")</f>
        <v/>
      </c>
      <c r="C1328" s="53" t="s">
        <v>2816</v>
      </c>
      <c r="D1328" s="61"/>
      <c r="E1328" s="52" t="s">
        <v>2817</v>
      </c>
      <c r="F1328" s="52"/>
    </row>
    <row r="1329" spans="2:6" x14ac:dyDescent="0.25">
      <c r="B1329" s="52" t="str">
        <f>IF(COUNTIF(Text!$C$4:$C$110,C1329)&gt;0,VLOOKUP(C1329,Text!$C$4:$H$110,6,FALSE),"")</f>
        <v/>
      </c>
      <c r="C1329" s="53" t="s">
        <v>2818</v>
      </c>
      <c r="D1329" s="61"/>
      <c r="E1329" s="52" t="s">
        <v>2819</v>
      </c>
      <c r="F1329" s="52"/>
    </row>
    <row r="1330" spans="2:6" x14ac:dyDescent="0.25">
      <c r="B1330" s="52" t="str">
        <f>IF(COUNTIF(Text!$C$4:$C$110,C1330)&gt;0,VLOOKUP(C1330,Text!$C$4:$H$110,6,FALSE),"")</f>
        <v/>
      </c>
      <c r="C1330" s="53" t="s">
        <v>2820</v>
      </c>
      <c r="D1330" s="61"/>
      <c r="E1330" s="52" t="s">
        <v>2821</v>
      </c>
      <c r="F1330" s="52"/>
    </row>
    <row r="1331" spans="2:6" x14ac:dyDescent="0.25">
      <c r="B1331" s="52" t="str">
        <f>IF(COUNTIF(Text!$C$4:$C$110,C1331)&gt;0,VLOOKUP(C1331,Text!$C$4:$H$110,6,FALSE),"")</f>
        <v/>
      </c>
      <c r="C1331" s="53" t="s">
        <v>2822</v>
      </c>
      <c r="D1331" s="61"/>
      <c r="E1331" s="52" t="s">
        <v>2823</v>
      </c>
      <c r="F1331" s="52"/>
    </row>
    <row r="1332" spans="2:6" x14ac:dyDescent="0.25">
      <c r="B1332" s="52" t="str">
        <f>IF(COUNTIF(Text!$C$4:$C$110,C1332)&gt;0,VLOOKUP(C1332,Text!$C$4:$H$110,6,FALSE),"")</f>
        <v/>
      </c>
      <c r="C1332" s="53" t="s">
        <v>2824</v>
      </c>
      <c r="D1332" s="61"/>
      <c r="E1332" s="52" t="s">
        <v>2825</v>
      </c>
      <c r="F1332" s="52"/>
    </row>
    <row r="1333" spans="2:6" x14ac:dyDescent="0.25">
      <c r="B1333" s="52" t="str">
        <f>IF(COUNTIF(Text!$C$4:$C$110,C1333)&gt;0,VLOOKUP(C1333,Text!$C$4:$H$110,6,FALSE),"")</f>
        <v/>
      </c>
      <c r="C1333" s="53" t="s">
        <v>2826</v>
      </c>
      <c r="D1333" s="61"/>
      <c r="E1333" s="52" t="s">
        <v>2827</v>
      </c>
      <c r="F1333" s="52"/>
    </row>
    <row r="1334" spans="2:6" x14ac:dyDescent="0.25">
      <c r="B1334" s="52" t="str">
        <f>IF(COUNTIF(Text!$C$4:$C$110,C1334)&gt;0,VLOOKUP(C1334,Text!$C$4:$H$110,6,FALSE),"")</f>
        <v/>
      </c>
      <c r="C1334" s="53" t="s">
        <v>2828</v>
      </c>
      <c r="D1334" s="61"/>
      <c r="E1334" s="52" t="s">
        <v>2829</v>
      </c>
      <c r="F1334" s="52"/>
    </row>
    <row r="1335" spans="2:6" x14ac:dyDescent="0.25">
      <c r="B1335" s="52" t="str">
        <f>IF(COUNTIF(Text!$C$4:$C$110,C1335)&gt;0,VLOOKUP(C1335,Text!$C$4:$H$110,6,FALSE),"")</f>
        <v/>
      </c>
      <c r="C1335" s="53" t="s">
        <v>2830</v>
      </c>
      <c r="D1335" s="61"/>
      <c r="E1335" s="52" t="s">
        <v>2831</v>
      </c>
      <c r="F1335" s="52"/>
    </row>
    <row r="1336" spans="2:6" x14ac:dyDescent="0.25">
      <c r="B1336" s="52" t="str">
        <f>IF(COUNTIF(Text!$C$4:$C$110,C1336)&gt;0,VLOOKUP(C1336,Text!$C$4:$H$110,6,FALSE),"")</f>
        <v/>
      </c>
      <c r="C1336" s="53" t="s">
        <v>2832</v>
      </c>
      <c r="D1336" s="61"/>
      <c r="E1336" s="52" t="s">
        <v>2833</v>
      </c>
      <c r="F1336" s="52"/>
    </row>
    <row r="1337" spans="2:6" x14ac:dyDescent="0.25">
      <c r="B1337" s="52" t="str">
        <f>IF(COUNTIF(Text!$C$4:$C$110,C1337)&gt;0,VLOOKUP(C1337,Text!$C$4:$H$110,6,FALSE),"")</f>
        <v/>
      </c>
      <c r="C1337" s="53" t="s">
        <v>2834</v>
      </c>
      <c r="D1337" s="61"/>
      <c r="E1337" s="52" t="s">
        <v>2835</v>
      </c>
      <c r="F1337" s="52"/>
    </row>
    <row r="1338" spans="2:6" x14ac:dyDescent="0.25">
      <c r="B1338" s="52" t="str">
        <f>IF(COUNTIF(Text!$C$4:$C$110,C1338)&gt;0,VLOOKUP(C1338,Text!$C$4:$H$110,6,FALSE),"")</f>
        <v/>
      </c>
      <c r="C1338" s="53" t="s">
        <v>2836</v>
      </c>
      <c r="D1338" s="61"/>
      <c r="E1338" s="52" t="s">
        <v>2836</v>
      </c>
      <c r="F1338" s="52"/>
    </row>
    <row r="1339" spans="2:6" x14ac:dyDescent="0.25">
      <c r="B1339" s="52" t="str">
        <f>IF(COUNTIF(Text!$C$4:$C$110,C1339)&gt;0,VLOOKUP(C1339,Text!$C$4:$H$110,6,FALSE),"")</f>
        <v/>
      </c>
      <c r="C1339" s="53" t="s">
        <v>1631</v>
      </c>
      <c r="D1339" s="61"/>
      <c r="E1339" s="52" t="s">
        <v>2837</v>
      </c>
      <c r="F1339" s="52"/>
    </row>
    <row r="1340" spans="2:6" x14ac:dyDescent="0.25">
      <c r="B1340" s="52" t="str">
        <f>IF(COUNTIF(Text!$C$4:$C$110,C1340)&gt;0,VLOOKUP(C1340,Text!$C$4:$H$110,6,FALSE),"")</f>
        <v/>
      </c>
      <c r="C1340" s="53" t="s">
        <v>2838</v>
      </c>
      <c r="D1340" s="61"/>
      <c r="E1340" s="52" t="s">
        <v>2839</v>
      </c>
      <c r="F1340" s="52"/>
    </row>
    <row r="1341" spans="2:6" x14ac:dyDescent="0.25">
      <c r="B1341" s="52" t="str">
        <f>IF(COUNTIF(Text!$C$4:$C$110,C1341)&gt;0,VLOOKUP(C1341,Text!$C$4:$H$110,6,FALSE),"")</f>
        <v/>
      </c>
      <c r="C1341" s="53" t="s">
        <v>2840</v>
      </c>
      <c r="D1341" s="61"/>
      <c r="E1341" s="52" t="s">
        <v>2841</v>
      </c>
      <c r="F1341" s="52"/>
    </row>
    <row r="1342" spans="2:6" x14ac:dyDescent="0.25">
      <c r="B1342" s="52" t="str">
        <f>IF(COUNTIF(Text!$C$4:$C$110,C1342)&gt;0,VLOOKUP(C1342,Text!$C$4:$H$110,6,FALSE),"")</f>
        <v/>
      </c>
      <c r="C1342" s="53" t="s">
        <v>2842</v>
      </c>
      <c r="D1342" s="61"/>
      <c r="E1342" s="52" t="s">
        <v>2843</v>
      </c>
      <c r="F1342" s="52"/>
    </row>
    <row r="1343" spans="2:6" ht="25" x14ac:dyDescent="0.25">
      <c r="B1343" s="52" t="str">
        <f>IF(COUNTIF(Text!$C$4:$C$110,C1343)&gt;0,VLOOKUP(C1343,Text!$C$4:$H$110,6,FALSE),"")</f>
        <v/>
      </c>
      <c r="C1343" s="47" t="s">
        <v>2844</v>
      </c>
      <c r="D1343" s="61"/>
      <c r="E1343" s="47" t="s">
        <v>2845</v>
      </c>
      <c r="F1343" s="52"/>
    </row>
    <row r="1344" spans="2:6" ht="25" x14ac:dyDescent="0.25">
      <c r="B1344" s="52" t="str">
        <f>IF(COUNTIF(Text!$C$4:$C$110,C1344)&gt;0,VLOOKUP(C1344,Text!$C$4:$H$110,6,FALSE),"")</f>
        <v/>
      </c>
      <c r="C1344" s="47" t="s">
        <v>2846</v>
      </c>
      <c r="D1344" s="61"/>
      <c r="E1344" s="47" t="s">
        <v>2847</v>
      </c>
      <c r="F1344" s="52"/>
    </row>
    <row r="1345" spans="2:6" ht="25" x14ac:dyDescent="0.25">
      <c r="B1345" s="52" t="str">
        <f>IF(COUNTIF(Text!$C$4:$C$110,C1345)&gt;0,VLOOKUP(C1345,Text!$C$4:$H$110,6,FALSE),"")</f>
        <v/>
      </c>
      <c r="C1345" s="53" t="s">
        <v>2848</v>
      </c>
      <c r="D1345" s="61"/>
      <c r="E1345" s="53" t="s">
        <v>2849</v>
      </c>
      <c r="F1345" s="52"/>
    </row>
    <row r="1346" spans="2:6" ht="25" x14ac:dyDescent="0.25">
      <c r="B1346" s="52" t="str">
        <f>IF(COUNTIF(Text!$C$4:$C$110,C1346)&gt;0,VLOOKUP(C1346,Text!$C$4:$H$110,6,FALSE),"")</f>
        <v/>
      </c>
      <c r="C1346" s="53" t="s">
        <v>2850</v>
      </c>
      <c r="D1346" s="61"/>
      <c r="E1346" s="53" t="s">
        <v>2851</v>
      </c>
      <c r="F1346" s="52"/>
    </row>
    <row r="1347" spans="2:6" ht="25" x14ac:dyDescent="0.25">
      <c r="B1347" s="52" t="str">
        <f>IF(COUNTIF(Text!$C$4:$C$110,C1347)&gt;0,VLOOKUP(C1347,Text!$C$4:$H$110,6,FALSE),"")</f>
        <v/>
      </c>
      <c r="C1347" s="53" t="s">
        <v>2852</v>
      </c>
      <c r="D1347" s="61"/>
      <c r="E1347" s="53" t="s">
        <v>2853</v>
      </c>
      <c r="F1347" s="52"/>
    </row>
    <row r="1348" spans="2:6" ht="25" x14ac:dyDescent="0.25">
      <c r="B1348" s="52" t="str">
        <f>IF(COUNTIF(Text!$C$4:$C$110,C1348)&gt;0,VLOOKUP(C1348,Text!$C$4:$H$110,6,FALSE),"")</f>
        <v/>
      </c>
      <c r="C1348" s="53" t="s">
        <v>2854</v>
      </c>
      <c r="D1348" s="61"/>
      <c r="E1348" s="53" t="s">
        <v>2855</v>
      </c>
      <c r="F1348" s="52"/>
    </row>
    <row r="1349" spans="2:6" ht="25" x14ac:dyDescent="0.25">
      <c r="B1349" s="52" t="str">
        <f>IF(COUNTIF(Text!$C$4:$C$110,C1349)&gt;0,VLOOKUP(C1349,Text!$C$4:$H$110,6,FALSE),"")</f>
        <v/>
      </c>
      <c r="C1349" s="53" t="s">
        <v>2856</v>
      </c>
      <c r="D1349" s="61"/>
      <c r="E1349" s="53" t="s">
        <v>2857</v>
      </c>
      <c r="F1349" s="52"/>
    </row>
    <row r="1350" spans="2:6" ht="25" x14ac:dyDescent="0.25">
      <c r="B1350" s="52" t="str">
        <f>IF(COUNTIF(Text!$C$4:$C$110,C1350)&gt;0,VLOOKUP(C1350,Text!$C$4:$H$110,6,FALSE),"")</f>
        <v/>
      </c>
      <c r="C1350" s="53" t="s">
        <v>2858</v>
      </c>
      <c r="D1350" s="61"/>
      <c r="E1350" s="53" t="s">
        <v>2859</v>
      </c>
      <c r="F1350" s="52"/>
    </row>
    <row r="1351" spans="2:6" x14ac:dyDescent="0.25">
      <c r="B1351" s="52" t="str">
        <f>IF(COUNTIF(Text!$C$4:$C$110,C1351)&gt;0,VLOOKUP(C1351,Text!$C$4:$H$110,6,FALSE),"")</f>
        <v/>
      </c>
      <c r="C1351" s="53" t="s">
        <v>2860</v>
      </c>
      <c r="D1351" s="61"/>
      <c r="E1351" s="52" t="s">
        <v>2861</v>
      </c>
      <c r="F1351" s="52"/>
    </row>
    <row r="1352" spans="2:6" x14ac:dyDescent="0.25">
      <c r="B1352" s="52" t="str">
        <f>IF(COUNTIF(Text!$C$4:$C$110,C1352)&gt;0,VLOOKUP(C1352,Text!$C$4:$H$110,6,FALSE),"")</f>
        <v/>
      </c>
      <c r="C1352" s="53" t="s">
        <v>2862</v>
      </c>
      <c r="D1352" s="61"/>
      <c r="E1352" s="52" t="s">
        <v>2861</v>
      </c>
      <c r="F1352" s="52"/>
    </row>
    <row r="1353" spans="2:6" x14ac:dyDescent="0.25">
      <c r="B1353" s="52" t="str">
        <f>IF(COUNTIF(Text!$C$4:$C$110,C1353)&gt;0,VLOOKUP(C1353,Text!$C$4:$H$110,6,FALSE),"")</f>
        <v/>
      </c>
      <c r="C1353" s="53" t="s">
        <v>2863</v>
      </c>
      <c r="D1353" s="61"/>
      <c r="E1353" s="52" t="s">
        <v>2861</v>
      </c>
      <c r="F1353" s="52"/>
    </row>
    <row r="1354" spans="2:6" x14ac:dyDescent="0.25">
      <c r="B1354" s="52" t="str">
        <f>IF(COUNTIF(Text!$C$4:$C$110,C1354)&gt;0,VLOOKUP(C1354,Text!$C$4:$H$110,6,FALSE),"")</f>
        <v/>
      </c>
      <c r="C1354" s="53" t="s">
        <v>2864</v>
      </c>
      <c r="D1354" s="61"/>
      <c r="E1354" s="52" t="s">
        <v>2865</v>
      </c>
      <c r="F1354" s="52"/>
    </row>
    <row r="1355" spans="2:6" x14ac:dyDescent="0.25">
      <c r="B1355" s="52" t="str">
        <f>IF(COUNTIF(Text!$C$4:$C$110,C1355)&gt;0,VLOOKUP(C1355,Text!$C$4:$H$110,6,FALSE),"")</f>
        <v/>
      </c>
      <c r="C1355" s="53" t="s">
        <v>2866</v>
      </c>
      <c r="D1355" s="61"/>
      <c r="E1355" s="52" t="s">
        <v>2867</v>
      </c>
      <c r="F1355" s="52"/>
    </row>
    <row r="1356" spans="2:6" x14ac:dyDescent="0.25">
      <c r="B1356" s="52" t="str">
        <f>IF(COUNTIF(Text!$C$4:$C$110,C1356)&gt;0,VLOOKUP(C1356,Text!$C$4:$H$110,6,FALSE),"")</f>
        <v/>
      </c>
      <c r="C1356" s="53" t="s">
        <v>2868</v>
      </c>
      <c r="D1356" s="61"/>
      <c r="E1356" s="52" t="s">
        <v>2869</v>
      </c>
      <c r="F1356" s="52"/>
    </row>
    <row r="1357" spans="2:6" x14ac:dyDescent="0.25">
      <c r="B1357" s="52" t="str">
        <f>IF(COUNTIF(Text!$C$4:$C$110,C1357)&gt;0,VLOOKUP(C1357,Text!$C$4:$H$110,6,FALSE),"")</f>
        <v/>
      </c>
      <c r="C1357" s="53" t="s">
        <v>2870</v>
      </c>
      <c r="D1357" s="61"/>
      <c r="E1357" s="52" t="s">
        <v>2871</v>
      </c>
      <c r="F1357" s="52"/>
    </row>
    <row r="1358" spans="2:6" x14ac:dyDescent="0.25">
      <c r="B1358" s="52" t="str">
        <f>IF(COUNTIF(Text!$C$4:$C$110,C1358)&gt;0,VLOOKUP(C1358,Text!$C$4:$H$110,6,FALSE),"")</f>
        <v/>
      </c>
      <c r="C1358" s="53" t="s">
        <v>2872</v>
      </c>
      <c r="D1358" s="61"/>
      <c r="E1358" s="52" t="s">
        <v>2873</v>
      </c>
      <c r="F1358" s="52"/>
    </row>
    <row r="1359" spans="2:6" x14ac:dyDescent="0.25">
      <c r="B1359" s="52" t="str">
        <f>IF(COUNTIF(Text!$C$4:$C$110,C1359)&gt;0,VLOOKUP(C1359,Text!$C$4:$H$110,6,FALSE),"")</f>
        <v/>
      </c>
      <c r="C1359" s="53" t="s">
        <v>2874</v>
      </c>
      <c r="D1359" s="61"/>
      <c r="E1359" s="52" t="s">
        <v>2875</v>
      </c>
      <c r="F1359" s="52"/>
    </row>
    <row r="1360" spans="2:6" x14ac:dyDescent="0.25">
      <c r="B1360" s="52" t="str">
        <f>IF(COUNTIF(Text!$C$4:$C$110,C1360)&gt;0,VLOOKUP(C1360,Text!$C$4:$H$110,6,FALSE),"")</f>
        <v/>
      </c>
      <c r="C1360" s="53" t="s">
        <v>2876</v>
      </c>
      <c r="D1360" s="61"/>
      <c r="E1360" s="52" t="s">
        <v>2877</v>
      </c>
      <c r="F1360" s="52"/>
    </row>
    <row r="1361" spans="2:6" x14ac:dyDescent="0.25">
      <c r="B1361" s="52" t="str">
        <f>IF(COUNTIF(Text!$C$4:$C$110,C1361)&gt;0,VLOOKUP(C1361,Text!$C$4:$H$110,6,FALSE),"")</f>
        <v/>
      </c>
      <c r="C1361" s="53" t="s">
        <v>2878</v>
      </c>
      <c r="D1361" s="61"/>
      <c r="E1361" s="52" t="s">
        <v>2879</v>
      </c>
      <c r="F1361" s="52"/>
    </row>
    <row r="1362" spans="2:6" x14ac:dyDescent="0.25">
      <c r="B1362" s="52" t="str">
        <f>IF(COUNTIF(Text!$C$4:$C$110,C1362)&gt;0,VLOOKUP(C1362,Text!$C$4:$H$110,6,FALSE),"")</f>
        <v/>
      </c>
      <c r="C1362" s="53" t="s">
        <v>2880</v>
      </c>
      <c r="D1362" s="61"/>
      <c r="E1362" s="52" t="s">
        <v>2881</v>
      </c>
      <c r="F1362" s="52"/>
    </row>
    <row r="1363" spans="2:6" x14ac:dyDescent="0.25">
      <c r="B1363" s="52" t="str">
        <f>IF(COUNTIF(Text!$C$4:$C$110,C1363)&gt;0,VLOOKUP(C1363,Text!$C$4:$H$110,6,FALSE),"")</f>
        <v/>
      </c>
      <c r="C1363" s="53" t="s">
        <v>2882</v>
      </c>
      <c r="D1363" s="61"/>
      <c r="E1363" s="52" t="s">
        <v>2883</v>
      </c>
      <c r="F1363" s="52"/>
    </row>
    <row r="1364" spans="2:6" x14ac:dyDescent="0.25">
      <c r="B1364" s="52" t="str">
        <f>IF(COUNTIF(Text!$C$4:$C$110,C1364)&gt;0,VLOOKUP(C1364,Text!$C$4:$H$110,6,FALSE),"")</f>
        <v/>
      </c>
      <c r="C1364" s="53" t="s">
        <v>2884</v>
      </c>
      <c r="D1364" s="61"/>
      <c r="E1364" s="52" t="s">
        <v>2885</v>
      </c>
      <c r="F1364" s="52"/>
    </row>
    <row r="1365" spans="2:6" x14ac:dyDescent="0.25">
      <c r="B1365" s="52" t="str">
        <f>IF(COUNTIF(Text!$C$4:$C$110,C1365)&gt;0,VLOOKUP(C1365,Text!$C$4:$H$110,6,FALSE),"")</f>
        <v/>
      </c>
      <c r="C1365" s="53" t="s">
        <v>2886</v>
      </c>
      <c r="D1365" s="61"/>
      <c r="E1365" s="52" t="s">
        <v>2887</v>
      </c>
      <c r="F1365" s="52"/>
    </row>
    <row r="1366" spans="2:6" x14ac:dyDescent="0.25">
      <c r="B1366" s="52" t="str">
        <f>IF(COUNTIF(Text!$C$4:$C$110,C1366)&gt;0,VLOOKUP(C1366,Text!$C$4:$H$110,6,FALSE),"")</f>
        <v/>
      </c>
      <c r="C1366" s="53" t="s">
        <v>2888</v>
      </c>
      <c r="D1366" s="61"/>
      <c r="E1366" s="52" t="s">
        <v>2889</v>
      </c>
      <c r="F1366" s="52"/>
    </row>
    <row r="1367" spans="2:6" x14ac:dyDescent="0.25">
      <c r="B1367" s="52" t="str">
        <f>IF(COUNTIF(Text!$C$4:$C$110,C1367)&gt;0,VLOOKUP(C1367,Text!$C$4:$H$110,6,FALSE),"")</f>
        <v/>
      </c>
      <c r="C1367" s="53" t="s">
        <v>2890</v>
      </c>
      <c r="D1367" s="61"/>
      <c r="E1367" s="52" t="s">
        <v>2891</v>
      </c>
      <c r="F1367" s="52"/>
    </row>
    <row r="1368" spans="2:6" x14ac:dyDescent="0.25">
      <c r="B1368" s="52" t="str">
        <f>IF(COUNTIF(Text!$C$4:$C$110,C1368)&gt;0,VLOOKUP(C1368,Text!$C$4:$H$110,6,FALSE),"")</f>
        <v/>
      </c>
      <c r="C1368" s="53" t="s">
        <v>2892</v>
      </c>
      <c r="D1368" s="61"/>
      <c r="E1368" s="52" t="s">
        <v>2893</v>
      </c>
      <c r="F1368" s="52"/>
    </row>
    <row r="1369" spans="2:6" x14ac:dyDescent="0.25">
      <c r="B1369" s="52" t="str">
        <f>IF(COUNTIF(Text!$C$4:$C$110,C1369)&gt;0,VLOOKUP(C1369,Text!$C$4:$H$110,6,FALSE),"")</f>
        <v/>
      </c>
      <c r="C1369" s="53" t="s">
        <v>351</v>
      </c>
      <c r="D1369" s="61"/>
      <c r="E1369" s="52" t="s">
        <v>2894</v>
      </c>
      <c r="F1369" s="52"/>
    </row>
    <row r="1370" spans="2:6" x14ac:dyDescent="0.25">
      <c r="B1370" s="52" t="str">
        <f>IF(COUNTIF(Text!$C$4:$C$110,C1370)&gt;0,VLOOKUP(C1370,Text!$C$4:$H$110,6,FALSE),"")</f>
        <v/>
      </c>
      <c r="C1370" s="53" t="s">
        <v>2895</v>
      </c>
      <c r="D1370" s="61"/>
      <c r="E1370" s="52" t="s">
        <v>2896</v>
      </c>
      <c r="F1370" s="52"/>
    </row>
    <row r="1371" spans="2:6" x14ac:dyDescent="0.25">
      <c r="B1371" s="52" t="str">
        <f>IF(COUNTIF(Text!$C$4:$C$110,C1371)&gt;0,VLOOKUP(C1371,Text!$C$4:$H$110,6,FALSE),"")</f>
        <v/>
      </c>
      <c r="C1371" s="53" t="s">
        <v>2897</v>
      </c>
      <c r="D1371" s="61"/>
      <c r="E1371" s="52" t="s">
        <v>2898</v>
      </c>
      <c r="F1371" s="52"/>
    </row>
    <row r="1372" spans="2:6" x14ac:dyDescent="0.25">
      <c r="B1372" s="52" t="str">
        <f>IF(COUNTIF(Text!$C$4:$C$110,C1372)&gt;0,VLOOKUP(C1372,Text!$C$4:$H$110,6,FALSE),"")</f>
        <v/>
      </c>
      <c r="C1372" s="53" t="s">
        <v>2899</v>
      </c>
      <c r="D1372" s="61"/>
      <c r="E1372" s="52" t="s">
        <v>2900</v>
      </c>
      <c r="F1372" s="52"/>
    </row>
    <row r="1373" spans="2:6" x14ac:dyDescent="0.25">
      <c r="B1373" s="52" t="str">
        <f>IF(COUNTIF(Text!$C$4:$C$110,C1373)&gt;0,VLOOKUP(C1373,Text!$C$4:$H$110,6,FALSE),"")</f>
        <v/>
      </c>
      <c r="C1373" s="53" t="s">
        <v>2901</v>
      </c>
      <c r="D1373" s="61"/>
      <c r="E1373" s="52" t="s">
        <v>2902</v>
      </c>
      <c r="F1373" s="52"/>
    </row>
    <row r="1374" spans="2:6" x14ac:dyDescent="0.25">
      <c r="B1374" s="52" t="str">
        <f>IF(COUNTIF(Text!$C$4:$C$110,C1374)&gt;0,VLOOKUP(C1374,Text!$C$4:$H$110,6,FALSE),"")</f>
        <v/>
      </c>
      <c r="C1374" s="53" t="s">
        <v>2903</v>
      </c>
      <c r="D1374" s="61"/>
      <c r="E1374" s="52" t="s">
        <v>2904</v>
      </c>
      <c r="F1374" s="52"/>
    </row>
    <row r="1375" spans="2:6" x14ac:dyDescent="0.25">
      <c r="B1375" s="52" t="str">
        <f>IF(COUNTIF(Text!$C$4:$C$110,C1375)&gt;0,VLOOKUP(C1375,Text!$C$4:$H$110,6,FALSE),"")</f>
        <v/>
      </c>
      <c r="C1375" s="53" t="s">
        <v>2905</v>
      </c>
      <c r="D1375" s="61"/>
      <c r="E1375" s="52" t="s">
        <v>2906</v>
      </c>
      <c r="F1375" s="52"/>
    </row>
    <row r="1376" spans="2:6" x14ac:dyDescent="0.25">
      <c r="B1376" s="52" t="str">
        <f>IF(COUNTIF(Text!$C$4:$C$110,C1376)&gt;0,VLOOKUP(C1376,Text!$C$4:$H$110,6,FALSE),"")</f>
        <v/>
      </c>
      <c r="C1376" s="53" t="s">
        <v>2907</v>
      </c>
      <c r="D1376" s="61"/>
      <c r="E1376" s="52" t="s">
        <v>2908</v>
      </c>
      <c r="F1376" s="52"/>
    </row>
    <row r="1377" spans="2:6" x14ac:dyDescent="0.25">
      <c r="B1377" s="52" t="str">
        <f>IF(COUNTIF(Text!$C$4:$C$110,C1377)&gt;0,VLOOKUP(C1377,Text!$C$4:$H$110,6,FALSE),"")</f>
        <v/>
      </c>
      <c r="C1377" s="53" t="s">
        <v>2909</v>
      </c>
      <c r="D1377" s="61"/>
      <c r="E1377" s="52" t="s">
        <v>2910</v>
      </c>
      <c r="F1377" s="52"/>
    </row>
    <row r="1378" spans="2:6" x14ac:dyDescent="0.25">
      <c r="B1378" s="52" t="str">
        <f>IF(COUNTIF(Text!$C$4:$C$110,C1378)&gt;0,VLOOKUP(C1378,Text!$C$4:$H$110,6,FALSE),"")</f>
        <v/>
      </c>
      <c r="C1378" s="53" t="s">
        <v>2911</v>
      </c>
      <c r="D1378" s="61"/>
      <c r="E1378" s="52" t="s">
        <v>2912</v>
      </c>
      <c r="F1378" s="52"/>
    </row>
    <row r="1379" spans="2:6" x14ac:dyDescent="0.25">
      <c r="B1379" s="52" t="str">
        <f>IF(COUNTIF(Text!$C$4:$C$110,C1379)&gt;0,VLOOKUP(C1379,Text!$C$4:$H$110,6,FALSE),"")</f>
        <v/>
      </c>
      <c r="C1379" s="53" t="s">
        <v>2913</v>
      </c>
      <c r="D1379" s="61"/>
      <c r="E1379" s="52" t="s">
        <v>2914</v>
      </c>
      <c r="F1379" s="52"/>
    </row>
    <row r="1380" spans="2:6" x14ac:dyDescent="0.25">
      <c r="B1380" s="52" t="str">
        <f>IF(COUNTIF(Text!$C$4:$C$110,C1380)&gt;0,VLOOKUP(C1380,Text!$C$4:$H$110,6,FALSE),"")</f>
        <v/>
      </c>
      <c r="C1380" s="53" t="s">
        <v>2915</v>
      </c>
      <c r="D1380" s="61"/>
      <c r="E1380" s="52" t="s">
        <v>2916</v>
      </c>
      <c r="F1380" s="52"/>
    </row>
    <row r="1381" spans="2:6" x14ac:dyDescent="0.25">
      <c r="B1381" s="52" t="str">
        <f>IF(COUNTIF(Text!$C$4:$C$110,C1381)&gt;0,VLOOKUP(C1381,Text!$C$4:$H$110,6,FALSE),"")</f>
        <v/>
      </c>
      <c r="C1381" s="53" t="s">
        <v>2917</v>
      </c>
      <c r="D1381" s="61"/>
      <c r="E1381" s="52" t="s">
        <v>2918</v>
      </c>
      <c r="F1381" s="52"/>
    </row>
    <row r="1382" spans="2:6" x14ac:dyDescent="0.25">
      <c r="B1382" s="52" t="str">
        <f>IF(COUNTIF(Text!$C$4:$C$110,C1382)&gt;0,VLOOKUP(C1382,Text!$C$4:$H$110,6,FALSE),"")</f>
        <v/>
      </c>
      <c r="C1382" s="53" t="s">
        <v>2919</v>
      </c>
      <c r="D1382" s="61"/>
      <c r="E1382" s="52" t="s">
        <v>2920</v>
      </c>
      <c r="F1382" s="52"/>
    </row>
    <row r="1383" spans="2:6" x14ac:dyDescent="0.25">
      <c r="B1383" s="52" t="str">
        <f>IF(COUNTIF(Text!$C$4:$C$110,C1383)&gt;0,VLOOKUP(C1383,Text!$C$4:$H$110,6,FALSE),"")</f>
        <v/>
      </c>
      <c r="C1383" s="53" t="s">
        <v>2921</v>
      </c>
      <c r="D1383" s="61"/>
      <c r="E1383" s="52" t="s">
        <v>2922</v>
      </c>
      <c r="F1383" s="52"/>
    </row>
    <row r="1384" spans="2:6" x14ac:dyDescent="0.25">
      <c r="B1384" s="52" t="str">
        <f>IF(COUNTIF(Text!$C$4:$C$110,C1384)&gt;0,VLOOKUP(C1384,Text!$C$4:$H$110,6,FALSE),"")</f>
        <v/>
      </c>
      <c r="C1384" s="53" t="s">
        <v>2923</v>
      </c>
      <c r="D1384" s="61"/>
      <c r="E1384" s="52" t="s">
        <v>2924</v>
      </c>
      <c r="F1384" s="52"/>
    </row>
    <row r="1385" spans="2:6" x14ac:dyDescent="0.25">
      <c r="B1385" s="52" t="str">
        <f>IF(COUNTIF(Text!$C$4:$C$110,C1385)&gt;0,VLOOKUP(C1385,Text!$C$4:$H$110,6,FALSE),"")</f>
        <v/>
      </c>
      <c r="C1385" s="53" t="s">
        <v>2925</v>
      </c>
      <c r="D1385" s="61"/>
      <c r="E1385" s="52" t="s">
        <v>2925</v>
      </c>
      <c r="F1385" s="52"/>
    </row>
    <row r="1386" spans="2:6" x14ac:dyDescent="0.25">
      <c r="B1386" s="52" t="str">
        <f>IF(COUNTIF(Text!$C$4:$C$110,C1386)&gt;0,VLOOKUP(C1386,Text!$C$4:$H$110,6,FALSE),"")</f>
        <v/>
      </c>
      <c r="C1386" s="53" t="s">
        <v>1057</v>
      </c>
      <c r="D1386" s="61"/>
      <c r="E1386" s="52"/>
      <c r="F1386" s="52"/>
    </row>
    <row r="1387" spans="2:6" x14ac:dyDescent="0.25">
      <c r="B1387" s="52" t="str">
        <f>IF(COUNTIF(Text!$C$4:$C$110,C1387)&gt;0,VLOOKUP(C1387,Text!$C$4:$H$110,6,FALSE),"")</f>
        <v/>
      </c>
      <c r="C1387" s="47" t="s">
        <v>2926</v>
      </c>
      <c r="D1387" s="61"/>
      <c r="E1387" s="52" t="s">
        <v>2927</v>
      </c>
      <c r="F1387" s="52"/>
    </row>
    <row r="1388" spans="2:6" x14ac:dyDescent="0.25">
      <c r="B1388" s="52" t="str">
        <f>IF(COUNTIF(Text!$C$4:$C$110,C1388)&gt;0,VLOOKUP(C1388,Text!$C$4:$H$110,6,FALSE),"")</f>
        <v/>
      </c>
      <c r="C1388" s="53" t="s">
        <v>2928</v>
      </c>
      <c r="D1388" s="61"/>
      <c r="E1388" s="52" t="s">
        <v>2929</v>
      </c>
      <c r="F1388" s="52"/>
    </row>
    <row r="1389" spans="2:6" x14ac:dyDescent="0.25">
      <c r="B1389" s="52" t="str">
        <f>IF(COUNTIF(Text!$C$4:$C$110,C1389)&gt;0,VLOOKUP(C1389,Text!$C$4:$H$110,6,FALSE),"")</f>
        <v/>
      </c>
      <c r="C1389" s="53" t="s">
        <v>2930</v>
      </c>
      <c r="D1389" s="61"/>
      <c r="E1389" s="52" t="s">
        <v>2931</v>
      </c>
      <c r="F1389" s="52"/>
    </row>
    <row r="1390" spans="2:6" x14ac:dyDescent="0.25">
      <c r="B1390" s="52" t="str">
        <f>IF(COUNTIF(Text!$C$4:$C$110,C1390)&gt;0,VLOOKUP(C1390,Text!$C$4:$H$110,6,FALSE),"")</f>
        <v/>
      </c>
      <c r="C1390" s="53" t="s">
        <v>2932</v>
      </c>
      <c r="D1390" s="61"/>
      <c r="E1390" s="52" t="s">
        <v>2933</v>
      </c>
      <c r="F1390" s="52"/>
    </row>
    <row r="1391" spans="2:6" x14ac:dyDescent="0.25">
      <c r="B1391" s="52" t="str">
        <f>IF(COUNTIF(Text!$C$4:$C$110,C1391)&gt;0,VLOOKUP(C1391,Text!$C$4:$H$110,6,FALSE),"")</f>
        <v/>
      </c>
      <c r="C1391" s="53" t="s">
        <v>2934</v>
      </c>
      <c r="D1391" s="61"/>
      <c r="E1391" s="52" t="s">
        <v>2935</v>
      </c>
      <c r="F1391" s="52"/>
    </row>
    <row r="1392" spans="2:6" x14ac:dyDescent="0.25">
      <c r="B1392" s="52" t="str">
        <f>IF(COUNTIF(Text!$C$4:$C$110,C1392)&gt;0,VLOOKUP(C1392,Text!$C$4:$H$110,6,FALSE),"")</f>
        <v/>
      </c>
      <c r="C1392" s="53" t="s">
        <v>2936</v>
      </c>
      <c r="D1392" s="61"/>
      <c r="E1392" s="52" t="s">
        <v>2937</v>
      </c>
      <c r="F1392" s="52"/>
    </row>
    <row r="1393" spans="2:6" x14ac:dyDescent="0.25">
      <c r="B1393" s="52" t="str">
        <f>IF(COUNTIF(Text!$C$4:$C$110,C1393)&gt;0,VLOOKUP(C1393,Text!$C$4:$H$110,6,FALSE),"")</f>
        <v/>
      </c>
      <c r="C1393" s="53" t="s">
        <v>2938</v>
      </c>
      <c r="D1393" s="61"/>
      <c r="E1393" s="52" t="s">
        <v>2938</v>
      </c>
      <c r="F1393" s="52"/>
    </row>
    <row r="1394" spans="2:6" x14ac:dyDescent="0.25">
      <c r="B1394" s="52" t="str">
        <f>IF(COUNTIF(Text!$C$4:$C$110,C1394)&gt;0,VLOOKUP(C1394,Text!$C$4:$H$110,6,FALSE),"")</f>
        <v/>
      </c>
      <c r="C1394" s="53" t="s">
        <v>2939</v>
      </c>
      <c r="D1394" s="61"/>
      <c r="E1394" s="52" t="s">
        <v>2940</v>
      </c>
      <c r="F1394" s="52"/>
    </row>
    <row r="1395" spans="2:6" x14ac:dyDescent="0.25">
      <c r="B1395" s="52" t="str">
        <f>IF(COUNTIF(Text!$C$4:$C$110,C1395)&gt;0,VLOOKUP(C1395,Text!$C$4:$H$110,6,FALSE),"")</f>
        <v/>
      </c>
      <c r="C1395" s="53" t="s">
        <v>2941</v>
      </c>
      <c r="D1395" s="61"/>
      <c r="E1395" s="52" t="s">
        <v>2942</v>
      </c>
      <c r="F1395" s="52"/>
    </row>
    <row r="1396" spans="2:6" x14ac:dyDescent="0.25">
      <c r="B1396" s="52" t="str">
        <f>IF(COUNTIF(Text!$C$4:$C$110,C1396)&gt;0,VLOOKUP(C1396,Text!$C$4:$H$110,6,FALSE),"")</f>
        <v/>
      </c>
      <c r="C1396" s="53" t="s">
        <v>2943</v>
      </c>
      <c r="D1396" s="61"/>
      <c r="E1396" s="52" t="s">
        <v>2944</v>
      </c>
      <c r="F1396" s="52"/>
    </row>
    <row r="1397" spans="2:6" x14ac:dyDescent="0.25">
      <c r="B1397" s="52" t="str">
        <f>IF(COUNTIF(Text!$C$4:$C$110,C1397)&gt;0,VLOOKUP(C1397,Text!$C$4:$H$110,6,FALSE),"")</f>
        <v/>
      </c>
      <c r="C1397" s="53" t="s">
        <v>2945</v>
      </c>
      <c r="D1397" s="61"/>
      <c r="E1397" s="52" t="s">
        <v>2946</v>
      </c>
      <c r="F1397" s="52"/>
    </row>
    <row r="1398" spans="2:6" x14ac:dyDescent="0.25">
      <c r="B1398" s="52" t="str">
        <f>IF(COUNTIF(Text!$C$4:$C$110,C1398)&gt;0,VLOOKUP(C1398,Text!$C$4:$H$110,6,FALSE),"")</f>
        <v/>
      </c>
      <c r="C1398" s="53" t="s">
        <v>2947</v>
      </c>
      <c r="D1398" s="61"/>
      <c r="E1398" s="52" t="s">
        <v>2948</v>
      </c>
      <c r="F1398" s="52"/>
    </row>
    <row r="1399" spans="2:6" x14ac:dyDescent="0.25">
      <c r="B1399" s="52" t="str">
        <f>IF(COUNTIF(Text!$C$4:$C$110,C1399)&gt;0,VLOOKUP(C1399,Text!$C$4:$H$110,6,FALSE),"")</f>
        <v/>
      </c>
      <c r="C1399" s="53" t="s">
        <v>2949</v>
      </c>
      <c r="D1399" s="61"/>
      <c r="E1399" s="52" t="s">
        <v>2950</v>
      </c>
      <c r="F1399" s="52"/>
    </row>
    <row r="1400" spans="2:6" x14ac:dyDescent="0.25">
      <c r="B1400" s="52" t="str">
        <f>IF(COUNTIF(Text!$C$4:$C$110,C1400)&gt;0,VLOOKUP(C1400,Text!$C$4:$H$110,6,FALSE),"")</f>
        <v/>
      </c>
      <c r="C1400" s="53" t="s">
        <v>2951</v>
      </c>
      <c r="D1400" s="61"/>
      <c r="E1400" s="52" t="s">
        <v>2952</v>
      </c>
      <c r="F1400" s="52"/>
    </row>
    <row r="1401" spans="2:6" x14ac:dyDescent="0.25">
      <c r="B1401" s="52" t="str">
        <f>IF(COUNTIF(Text!$C$4:$C$110,C1401)&gt;0,VLOOKUP(C1401,Text!$C$4:$H$110,6,FALSE),"")</f>
        <v/>
      </c>
      <c r="C1401" s="53" t="s">
        <v>2953</v>
      </c>
      <c r="D1401" s="61"/>
      <c r="E1401" s="52" t="s">
        <v>2954</v>
      </c>
      <c r="F1401" s="52"/>
    </row>
    <row r="1402" spans="2:6" x14ac:dyDescent="0.25">
      <c r="B1402" s="52" t="str">
        <f>IF(COUNTIF(Text!$C$4:$C$110,C1402)&gt;0,VLOOKUP(C1402,Text!$C$4:$H$110,6,FALSE),"")</f>
        <v/>
      </c>
      <c r="C1402" s="53" t="s">
        <v>2955</v>
      </c>
      <c r="D1402" s="61"/>
      <c r="E1402" s="52" t="s">
        <v>2956</v>
      </c>
      <c r="F1402" s="52"/>
    </row>
    <row r="1403" spans="2:6" x14ac:dyDescent="0.25">
      <c r="B1403" s="52" t="str">
        <f>IF(COUNTIF(Text!$C$4:$C$110,C1403)&gt;0,VLOOKUP(C1403,Text!$C$4:$H$110,6,FALSE),"")</f>
        <v/>
      </c>
      <c r="C1403" s="53" t="s">
        <v>2957</v>
      </c>
      <c r="D1403" s="61"/>
      <c r="E1403" s="52" t="s">
        <v>2958</v>
      </c>
      <c r="F1403" s="52"/>
    </row>
    <row r="1404" spans="2:6" x14ac:dyDescent="0.25">
      <c r="B1404" s="52" t="str">
        <f>IF(COUNTIF(Text!$C$4:$C$110,C1404)&gt;0,VLOOKUP(C1404,Text!$C$4:$H$110,6,FALSE),"")</f>
        <v/>
      </c>
      <c r="C1404" s="53" t="s">
        <v>2959</v>
      </c>
      <c r="D1404" s="61"/>
      <c r="E1404" s="52" t="s">
        <v>2960</v>
      </c>
      <c r="F1404" s="52"/>
    </row>
    <row r="1405" spans="2:6" x14ac:dyDescent="0.25">
      <c r="B1405" s="52" t="str">
        <f>IF(COUNTIF(Text!$C$4:$C$110,C1405)&gt;0,VLOOKUP(C1405,Text!$C$4:$H$110,6,FALSE),"")</f>
        <v/>
      </c>
      <c r="C1405" s="53" t="s">
        <v>2961</v>
      </c>
      <c r="D1405" s="61"/>
      <c r="E1405" s="52" t="s">
        <v>2962</v>
      </c>
      <c r="F1405" s="52"/>
    </row>
    <row r="1406" spans="2:6" x14ac:dyDescent="0.25">
      <c r="B1406" s="52" t="str">
        <f>IF(COUNTIF(Text!$C$4:$C$110,C1406)&gt;0,VLOOKUP(C1406,Text!$C$4:$H$110,6,FALSE),"")</f>
        <v/>
      </c>
      <c r="C1406" s="53" t="s">
        <v>2963</v>
      </c>
      <c r="D1406" s="61"/>
      <c r="E1406" s="52" t="s">
        <v>2964</v>
      </c>
      <c r="F1406" s="52"/>
    </row>
    <row r="1407" spans="2:6" x14ac:dyDescent="0.25">
      <c r="B1407" s="52" t="str">
        <f>IF(COUNTIF(Text!$C$4:$C$110,C1407)&gt;0,VLOOKUP(C1407,Text!$C$4:$H$110,6,FALSE),"")</f>
        <v/>
      </c>
      <c r="C1407" s="53" t="s">
        <v>2965</v>
      </c>
      <c r="D1407" s="61"/>
      <c r="E1407" s="52" t="s">
        <v>2966</v>
      </c>
      <c r="F1407" s="52"/>
    </row>
    <row r="1408" spans="2:6" ht="25" x14ac:dyDescent="0.25">
      <c r="B1408" s="52" t="str">
        <f>IF(COUNTIF(Text!$C$4:$C$110,C1408)&gt;0,VLOOKUP(C1408,Text!$C$4:$H$110,6,FALSE),"")</f>
        <v/>
      </c>
      <c r="C1408" s="53" t="s">
        <v>2967</v>
      </c>
      <c r="D1408" s="61"/>
      <c r="E1408" s="52" t="s">
        <v>2968</v>
      </c>
      <c r="F1408" s="52"/>
    </row>
    <row r="1409" spans="2:6" x14ac:dyDescent="0.25">
      <c r="B1409" s="52" t="str">
        <f>IF(COUNTIF(Text!$C$4:$C$110,C1409)&gt;0,VLOOKUP(C1409,Text!$C$4:$H$110,6,FALSE),"")</f>
        <v/>
      </c>
      <c r="C1409" s="53" t="s">
        <v>2969</v>
      </c>
      <c r="D1409" s="61"/>
      <c r="E1409" s="52" t="s">
        <v>2970</v>
      </c>
      <c r="F1409" s="52"/>
    </row>
    <row r="1410" spans="2:6" x14ac:dyDescent="0.25">
      <c r="B1410" s="52" t="str">
        <f>IF(COUNTIF(Text!$C$4:$C$110,C1410)&gt;0,VLOOKUP(C1410,Text!$C$4:$H$110,6,FALSE),"")</f>
        <v/>
      </c>
      <c r="C1410" s="53" t="s">
        <v>2971</v>
      </c>
      <c r="D1410" s="61"/>
      <c r="E1410" s="52" t="s">
        <v>2972</v>
      </c>
      <c r="F1410" s="52"/>
    </row>
    <row r="1411" spans="2:6" x14ac:dyDescent="0.25">
      <c r="B1411" s="52" t="str">
        <f>IF(COUNTIF(Text!$C$4:$C$110,C1411)&gt;0,VLOOKUP(C1411,Text!$C$4:$H$110,6,FALSE),"")</f>
        <v/>
      </c>
      <c r="C1411" s="53" t="s">
        <v>2973</v>
      </c>
      <c r="D1411" s="61"/>
      <c r="E1411" s="52" t="s">
        <v>2974</v>
      </c>
      <c r="F1411" s="52"/>
    </row>
    <row r="1412" spans="2:6" x14ac:dyDescent="0.25">
      <c r="B1412" s="52" t="str">
        <f>IF(COUNTIF(Text!$C$4:$C$110,C1412)&gt;0,VLOOKUP(C1412,Text!$C$4:$H$110,6,FALSE),"")</f>
        <v/>
      </c>
      <c r="C1412" s="53" t="s">
        <v>2975</v>
      </c>
      <c r="D1412" s="61"/>
      <c r="E1412" s="52" t="s">
        <v>2976</v>
      </c>
      <c r="F1412" s="52"/>
    </row>
    <row r="1413" spans="2:6" x14ac:dyDescent="0.25">
      <c r="B1413" s="52" t="str">
        <f>IF(COUNTIF(Text!$C$4:$C$110,C1413)&gt;0,VLOOKUP(C1413,Text!$C$4:$H$110,6,FALSE),"")</f>
        <v/>
      </c>
      <c r="C1413" s="53" t="s">
        <v>2977</v>
      </c>
      <c r="D1413" s="61"/>
      <c r="E1413" s="52" t="s">
        <v>2978</v>
      </c>
      <c r="F1413" s="52"/>
    </row>
    <row r="1414" spans="2:6" x14ac:dyDescent="0.25">
      <c r="B1414" s="52" t="str">
        <f>IF(COUNTIF(Text!$C$4:$C$110,C1414)&gt;0,VLOOKUP(C1414,Text!$C$4:$H$110,6,FALSE),"")</f>
        <v/>
      </c>
      <c r="C1414" s="53" t="s">
        <v>2979</v>
      </c>
      <c r="D1414" s="61"/>
      <c r="E1414" s="52" t="s">
        <v>2980</v>
      </c>
      <c r="F1414" s="52"/>
    </row>
    <row r="1415" spans="2:6" x14ac:dyDescent="0.25">
      <c r="B1415" s="52" t="str">
        <f>IF(COUNTIF(Text!$C$4:$C$110,C1415)&gt;0,VLOOKUP(C1415,Text!$C$4:$H$110,6,FALSE),"")</f>
        <v/>
      </c>
      <c r="C1415" s="53" t="s">
        <v>2981</v>
      </c>
      <c r="D1415" s="61"/>
      <c r="E1415" s="52" t="s">
        <v>2982</v>
      </c>
      <c r="F1415" s="52"/>
    </row>
    <row r="1416" spans="2:6" x14ac:dyDescent="0.25">
      <c r="B1416" s="52" t="str">
        <f>IF(COUNTIF(Text!$C$4:$C$110,C1416)&gt;0,VLOOKUP(C1416,Text!$C$4:$H$110,6,FALSE),"")</f>
        <v/>
      </c>
      <c r="C1416" s="53" t="s">
        <v>2983</v>
      </c>
      <c r="D1416" s="61"/>
      <c r="E1416" s="52" t="s">
        <v>2984</v>
      </c>
      <c r="F1416" s="52"/>
    </row>
    <row r="1417" spans="2:6" ht="25" x14ac:dyDescent="0.25">
      <c r="B1417" s="52" t="str">
        <f>IF(COUNTIF(Text!$C$4:$C$110,C1417)&gt;0,VLOOKUP(C1417,Text!$C$4:$H$110,6,FALSE),"")</f>
        <v/>
      </c>
      <c r="C1417" s="53" t="s">
        <v>2985</v>
      </c>
      <c r="D1417" s="61"/>
      <c r="E1417" s="52" t="s">
        <v>2986</v>
      </c>
      <c r="F1417" s="52"/>
    </row>
    <row r="1418" spans="2:6" x14ac:dyDescent="0.25">
      <c r="B1418" s="52" t="str">
        <f>IF(COUNTIF(Text!$C$4:$C$110,C1418)&gt;0,VLOOKUP(C1418,Text!$C$4:$H$110,6,FALSE),"")</f>
        <v/>
      </c>
      <c r="C1418" s="53" t="s">
        <v>2987</v>
      </c>
      <c r="D1418" s="61"/>
      <c r="E1418" s="52" t="s">
        <v>2988</v>
      </c>
      <c r="F1418" s="52"/>
    </row>
    <row r="1419" spans="2:6" x14ac:dyDescent="0.25">
      <c r="B1419" s="52" t="str">
        <f>IF(COUNTIF(Text!$C$4:$C$110,C1419)&gt;0,VLOOKUP(C1419,Text!$C$4:$H$110,6,FALSE),"")</f>
        <v/>
      </c>
      <c r="C1419" s="53" t="s">
        <v>2989</v>
      </c>
      <c r="D1419" s="61"/>
      <c r="E1419" s="52" t="s">
        <v>2990</v>
      </c>
      <c r="F1419" s="52"/>
    </row>
    <row r="1420" spans="2:6" x14ac:dyDescent="0.25">
      <c r="B1420" s="52" t="str">
        <f>IF(COUNTIF(Text!$C$4:$C$110,C1420)&gt;0,VLOOKUP(C1420,Text!$C$4:$H$110,6,FALSE),"")</f>
        <v/>
      </c>
      <c r="C1420" s="53" t="s">
        <v>2991</v>
      </c>
      <c r="D1420" s="61"/>
      <c r="E1420" s="52" t="s">
        <v>2992</v>
      </c>
      <c r="F1420" s="52"/>
    </row>
    <row r="1421" spans="2:6" x14ac:dyDescent="0.25">
      <c r="B1421" s="52" t="str">
        <f>IF(COUNTIF(Text!$C$4:$C$110,C1421)&gt;0,VLOOKUP(C1421,Text!$C$4:$H$110,6,FALSE),"")</f>
        <v/>
      </c>
      <c r="C1421" s="53" t="s">
        <v>2993</v>
      </c>
      <c r="D1421" s="61"/>
      <c r="E1421" s="52" t="s">
        <v>2994</v>
      </c>
      <c r="F1421" s="52"/>
    </row>
    <row r="1422" spans="2:6" ht="25" x14ac:dyDescent="0.25">
      <c r="B1422" s="52" t="str">
        <f>IF(COUNTIF(Text!$C$4:$C$110,C1422)&gt;0,VLOOKUP(C1422,Text!$C$4:$H$110,6,FALSE),"")</f>
        <v/>
      </c>
      <c r="C1422" s="53" t="s">
        <v>2995</v>
      </c>
      <c r="D1422" s="61"/>
      <c r="E1422" s="52" t="s">
        <v>2996</v>
      </c>
      <c r="F1422" s="52"/>
    </row>
    <row r="1423" spans="2:6" x14ac:dyDescent="0.25">
      <c r="B1423" s="52" t="str">
        <f>IF(COUNTIF(Text!$C$4:$C$110,C1423)&gt;0,VLOOKUP(C1423,Text!$C$4:$H$110,6,FALSE),"")</f>
        <v/>
      </c>
      <c r="C1423" s="53" t="s">
        <v>2997</v>
      </c>
      <c r="D1423" s="61"/>
      <c r="E1423" s="52" t="s">
        <v>2998</v>
      </c>
      <c r="F1423" s="52"/>
    </row>
    <row r="1424" spans="2:6" x14ac:dyDescent="0.25">
      <c r="B1424" s="52" t="str">
        <f>IF(COUNTIF(Text!$C$4:$C$110,C1424)&gt;0,VLOOKUP(C1424,Text!$C$4:$H$110,6,FALSE),"")</f>
        <v/>
      </c>
      <c r="C1424" s="53" t="s">
        <v>2999</v>
      </c>
      <c r="D1424" s="61"/>
      <c r="E1424" s="52" t="s">
        <v>3000</v>
      </c>
      <c r="F1424" s="52"/>
    </row>
    <row r="1425" spans="2:6" x14ac:dyDescent="0.25">
      <c r="B1425" s="52" t="str">
        <f>IF(COUNTIF(Text!$C$4:$C$110,C1425)&gt;0,VLOOKUP(C1425,Text!$C$4:$H$110,6,FALSE),"")</f>
        <v/>
      </c>
      <c r="C1425" s="53" t="s">
        <v>3001</v>
      </c>
      <c r="D1425" s="61" t="s">
        <v>3002</v>
      </c>
      <c r="E1425" s="52" t="s">
        <v>3003</v>
      </c>
      <c r="F1425" s="52"/>
    </row>
    <row r="1426" spans="2:6" x14ac:dyDescent="0.25">
      <c r="B1426" s="52" t="str">
        <f>IF(COUNTIF(Text!$C$4:$C$110,C1426)&gt;0,VLOOKUP(C1426,Text!$C$4:$H$110,6,FALSE),"")</f>
        <v/>
      </c>
      <c r="C1426" s="53" t="s">
        <v>3004</v>
      </c>
      <c r="D1426" s="61"/>
      <c r="E1426" s="52" t="s">
        <v>3005</v>
      </c>
      <c r="F1426" s="52"/>
    </row>
    <row r="1427" spans="2:6" x14ac:dyDescent="0.25">
      <c r="B1427" s="52" t="str">
        <f>IF(COUNTIF(Text!$C$4:$C$110,C1427)&gt;0,VLOOKUP(C1427,Text!$C$4:$H$110,6,FALSE),"")</f>
        <v/>
      </c>
      <c r="C1427" s="53" t="s">
        <v>3006</v>
      </c>
      <c r="D1427" s="61"/>
      <c r="E1427" s="52" t="s">
        <v>3007</v>
      </c>
      <c r="F1427" s="52"/>
    </row>
    <row r="1428" spans="2:6" x14ac:dyDescent="0.25">
      <c r="B1428" s="52" t="str">
        <f>IF(COUNTIF(Text!$C$4:$C$110,C1428)&gt;0,VLOOKUP(C1428,Text!$C$4:$H$110,6,FALSE),"")</f>
        <v/>
      </c>
      <c r="C1428" s="53" t="s">
        <v>3008</v>
      </c>
      <c r="D1428" s="61"/>
      <c r="E1428" s="52" t="s">
        <v>3009</v>
      </c>
      <c r="F1428" s="52"/>
    </row>
    <row r="1429" spans="2:6" x14ac:dyDescent="0.25">
      <c r="B1429" s="52" t="str">
        <f>IF(COUNTIF(Text!$C$4:$C$110,C1429)&gt;0,VLOOKUP(C1429,Text!$C$4:$H$110,6,FALSE),"")</f>
        <v/>
      </c>
      <c r="C1429" s="53" t="s">
        <v>3010</v>
      </c>
      <c r="D1429" s="61"/>
      <c r="E1429" s="52" t="s">
        <v>3011</v>
      </c>
      <c r="F1429" s="52"/>
    </row>
    <row r="1430" spans="2:6" x14ac:dyDescent="0.25">
      <c r="B1430" s="52" t="str">
        <f>IF(COUNTIF(Text!$C$4:$C$110,C1430)&gt;0,VLOOKUP(C1430,Text!$C$4:$H$110,6,FALSE),"")</f>
        <v/>
      </c>
      <c r="C1430" s="53" t="s">
        <v>3012</v>
      </c>
      <c r="D1430" s="61"/>
      <c r="E1430" s="52" t="s">
        <v>3013</v>
      </c>
      <c r="F1430" s="52"/>
    </row>
    <row r="1431" spans="2:6" x14ac:dyDescent="0.25">
      <c r="B1431" s="52" t="str">
        <f>IF(COUNTIF(Text!$C$4:$C$110,C1431)&gt;0,VLOOKUP(C1431,Text!$C$4:$H$110,6,FALSE),"")</f>
        <v/>
      </c>
      <c r="C1431" s="53" t="s">
        <v>3014</v>
      </c>
      <c r="D1431" s="61"/>
      <c r="E1431" s="52" t="s">
        <v>3015</v>
      </c>
      <c r="F1431" s="52"/>
    </row>
    <row r="1432" spans="2:6" x14ac:dyDescent="0.25">
      <c r="B1432" s="52" t="str">
        <f>IF(COUNTIF(Text!$C$4:$C$110,C1432)&gt;0,VLOOKUP(C1432,Text!$C$4:$H$110,6,FALSE),"")</f>
        <v/>
      </c>
      <c r="C1432" s="53" t="s">
        <v>3016</v>
      </c>
      <c r="D1432" s="61"/>
      <c r="E1432" s="52" t="s">
        <v>3017</v>
      </c>
      <c r="F1432" s="52"/>
    </row>
    <row r="1433" spans="2:6" x14ac:dyDescent="0.25">
      <c r="B1433" s="52" t="str">
        <f>IF(COUNTIF(Text!$C$4:$C$110,C1433)&gt;0,VLOOKUP(C1433,Text!$C$4:$H$110,6,FALSE),"")</f>
        <v/>
      </c>
      <c r="C1433" s="53" t="s">
        <v>3018</v>
      </c>
      <c r="D1433" s="61"/>
      <c r="E1433" s="52" t="s">
        <v>3019</v>
      </c>
      <c r="F1433" s="52"/>
    </row>
    <row r="1434" spans="2:6" x14ac:dyDescent="0.25">
      <c r="B1434" s="52" t="str">
        <f>IF(COUNTIF(Text!$C$4:$C$110,C1434)&gt;0,VLOOKUP(C1434,Text!$C$4:$H$110,6,FALSE),"")</f>
        <v/>
      </c>
      <c r="C1434" s="53" t="s">
        <v>3020</v>
      </c>
      <c r="D1434" s="61"/>
      <c r="E1434" s="52" t="s">
        <v>3021</v>
      </c>
      <c r="F1434" s="52"/>
    </row>
    <row r="1435" spans="2:6" x14ac:dyDescent="0.25">
      <c r="B1435" s="52" t="str">
        <f>IF(COUNTIF(Text!$C$4:$C$110,C1435)&gt;0,VLOOKUP(C1435,Text!$C$4:$H$110,6,FALSE),"")</f>
        <v/>
      </c>
      <c r="C1435" s="53" t="s">
        <v>3022</v>
      </c>
      <c r="D1435" s="61"/>
      <c r="E1435" s="52" t="s">
        <v>3023</v>
      </c>
      <c r="F1435" s="52"/>
    </row>
    <row r="1436" spans="2:6" x14ac:dyDescent="0.25">
      <c r="B1436" s="52" t="str">
        <f>IF(COUNTIF(Text!$C$4:$C$110,C1436)&gt;0,VLOOKUP(C1436,Text!$C$4:$H$110,6,FALSE),"")</f>
        <v/>
      </c>
      <c r="C1436" s="53" t="s">
        <v>3024</v>
      </c>
      <c r="D1436" s="61"/>
      <c r="E1436" s="52" t="s">
        <v>3025</v>
      </c>
      <c r="F1436" s="52"/>
    </row>
    <row r="1437" spans="2:6" x14ac:dyDescent="0.25">
      <c r="B1437" s="52" t="str">
        <f>IF(COUNTIF(Text!$C$4:$C$110,C1437)&gt;0,VLOOKUP(C1437,Text!$C$4:$H$110,6,FALSE),"")</f>
        <v/>
      </c>
      <c r="C1437" s="53" t="s">
        <v>3026</v>
      </c>
      <c r="D1437" s="61"/>
      <c r="E1437" s="52" t="s">
        <v>3027</v>
      </c>
      <c r="F1437" s="52"/>
    </row>
    <row r="1438" spans="2:6" x14ac:dyDescent="0.25">
      <c r="B1438" s="52" t="str">
        <f>IF(COUNTIF(Text!$C$4:$C$110,C1438)&gt;0,VLOOKUP(C1438,Text!$C$4:$H$110,6,FALSE),"")</f>
        <v/>
      </c>
      <c r="C1438" s="53" t="s">
        <v>3028</v>
      </c>
      <c r="D1438" s="61"/>
      <c r="E1438" s="52" t="s">
        <v>3029</v>
      </c>
      <c r="F1438" s="52"/>
    </row>
    <row r="1439" spans="2:6" x14ac:dyDescent="0.25">
      <c r="B1439" s="52" t="str">
        <f>IF(COUNTIF(Text!$C$4:$C$110,C1439)&gt;0,VLOOKUP(C1439,Text!$C$4:$H$110,6,FALSE),"")</f>
        <v/>
      </c>
      <c r="C1439" s="53" t="s">
        <v>3030</v>
      </c>
      <c r="D1439" s="61"/>
      <c r="E1439" s="52" t="s">
        <v>3031</v>
      </c>
      <c r="F1439" s="52"/>
    </row>
    <row r="1440" spans="2:6" x14ac:dyDescent="0.25">
      <c r="B1440" s="52" t="str">
        <f>IF(COUNTIF(Text!$C$4:$C$110,C1440)&gt;0,VLOOKUP(C1440,Text!$C$4:$H$110,6,FALSE),"")</f>
        <v/>
      </c>
      <c r="C1440" s="53" t="s">
        <v>3032</v>
      </c>
      <c r="D1440" s="61"/>
      <c r="E1440" s="52" t="s">
        <v>3033</v>
      </c>
      <c r="F1440" s="52"/>
    </row>
    <row r="1441" spans="2:6" x14ac:dyDescent="0.25">
      <c r="B1441" s="52" t="str">
        <f>IF(COUNTIF(Text!$C$4:$C$110,C1441)&gt;0,VLOOKUP(C1441,Text!$C$4:$H$110,6,FALSE),"")</f>
        <v/>
      </c>
      <c r="C1441" s="53" t="s">
        <v>3034</v>
      </c>
      <c r="D1441" s="61"/>
      <c r="E1441" s="52" t="s">
        <v>3035</v>
      </c>
      <c r="F1441" s="52"/>
    </row>
    <row r="1442" spans="2:6" x14ac:dyDescent="0.25">
      <c r="B1442" s="52" t="str">
        <f>IF(COUNTIF(Text!$C$4:$C$110,C1442)&gt;0,VLOOKUP(C1442,Text!$C$4:$H$110,6,FALSE),"")</f>
        <v/>
      </c>
      <c r="C1442" s="53" t="s">
        <v>3036</v>
      </c>
      <c r="D1442" s="61"/>
      <c r="E1442" s="52" t="s">
        <v>3037</v>
      </c>
      <c r="F1442" s="52"/>
    </row>
    <row r="1443" spans="2:6" x14ac:dyDescent="0.25">
      <c r="B1443" s="52" t="str">
        <f>IF(COUNTIF(Text!$C$4:$C$110,C1443)&gt;0,VLOOKUP(C1443,Text!$C$4:$H$110,6,FALSE),"")</f>
        <v/>
      </c>
      <c r="C1443" s="53" t="s">
        <v>3038</v>
      </c>
      <c r="D1443" s="61"/>
      <c r="E1443" s="52" t="s">
        <v>3039</v>
      </c>
      <c r="F1443" s="52"/>
    </row>
    <row r="1444" spans="2:6" x14ac:dyDescent="0.25">
      <c r="B1444" s="52" t="str">
        <f>IF(COUNTIF(Text!$C$4:$C$110,C1444)&gt;0,VLOOKUP(C1444,Text!$C$4:$H$110,6,FALSE),"")</f>
        <v/>
      </c>
      <c r="C1444" s="53" t="s">
        <v>3040</v>
      </c>
      <c r="D1444" s="61"/>
      <c r="E1444" s="52" t="s">
        <v>3041</v>
      </c>
      <c r="F1444" s="52"/>
    </row>
    <row r="1445" spans="2:6" x14ac:dyDescent="0.25">
      <c r="B1445" s="52" t="str">
        <f>IF(COUNTIF(Text!$C$4:$C$110,C1445)&gt;0,VLOOKUP(C1445,Text!$C$4:$H$110,6,FALSE),"")</f>
        <v/>
      </c>
      <c r="C1445" s="53" t="s">
        <v>3042</v>
      </c>
      <c r="D1445" s="61"/>
      <c r="E1445" s="52" t="s">
        <v>3043</v>
      </c>
      <c r="F1445" s="52"/>
    </row>
    <row r="1446" spans="2:6" x14ac:dyDescent="0.25">
      <c r="B1446" s="52" t="str">
        <f>IF(COUNTIF(Text!$C$4:$C$110,C1446)&gt;0,VLOOKUP(C1446,Text!$C$4:$H$110,6,FALSE),"")</f>
        <v/>
      </c>
      <c r="C1446" s="53" t="s">
        <v>3044</v>
      </c>
      <c r="D1446" s="61"/>
      <c r="E1446" s="52" t="s">
        <v>3045</v>
      </c>
      <c r="F1446" s="52"/>
    </row>
    <row r="1447" spans="2:6" x14ac:dyDescent="0.25">
      <c r="B1447" s="52" t="str">
        <f>IF(COUNTIF(Text!$C$4:$C$110,C1447)&gt;0,VLOOKUP(C1447,Text!$C$4:$H$110,6,FALSE),"")</f>
        <v/>
      </c>
      <c r="C1447" s="53" t="s">
        <v>3046</v>
      </c>
      <c r="D1447" s="61"/>
      <c r="E1447" s="52" t="s">
        <v>3047</v>
      </c>
      <c r="F1447" s="52"/>
    </row>
    <row r="1448" spans="2:6" x14ac:dyDescent="0.25">
      <c r="B1448" s="52" t="str">
        <f>IF(COUNTIF(Text!$C$4:$C$110,C1448)&gt;0,VLOOKUP(C1448,Text!$C$4:$H$110,6,FALSE),"")</f>
        <v/>
      </c>
      <c r="C1448" s="53" t="s">
        <v>355</v>
      </c>
      <c r="D1448" s="61" t="s">
        <v>3048</v>
      </c>
      <c r="E1448" s="52" t="s">
        <v>3048</v>
      </c>
      <c r="F1448" s="52"/>
    </row>
    <row r="1449" spans="2:6" ht="25" x14ac:dyDescent="0.25">
      <c r="B1449" s="52" t="str">
        <f>IF(COUNTIF(Text!$C$4:$C$110,C1449)&gt;0,VLOOKUP(C1449,Text!$C$4:$H$110,6,FALSE),"")</f>
        <v/>
      </c>
      <c r="C1449" s="53" t="s">
        <v>356</v>
      </c>
      <c r="D1449" s="61" t="s">
        <v>3049</v>
      </c>
      <c r="E1449" s="52" t="s">
        <v>3049</v>
      </c>
      <c r="F1449" s="52"/>
    </row>
    <row r="1450" spans="2:6" ht="25" x14ac:dyDescent="0.25">
      <c r="B1450" s="52" t="str">
        <f>IF(COUNTIF(Text!$C$4:$C$110,C1450)&gt;0,VLOOKUP(C1450,Text!$C$4:$H$110,6,FALSE),"")</f>
        <v/>
      </c>
      <c r="C1450" s="53" t="s">
        <v>357</v>
      </c>
      <c r="D1450" s="61" t="s">
        <v>2352</v>
      </c>
      <c r="E1450" s="52" t="s">
        <v>2352</v>
      </c>
      <c r="F1450" s="52"/>
    </row>
    <row r="1451" spans="2:6" x14ac:dyDescent="0.25">
      <c r="B1451" s="52" t="str">
        <f>IF(COUNTIF(Text!$C$4:$C$110,C1451)&gt;0,VLOOKUP(C1451,Text!$C$4:$H$110,6,FALSE),"")</f>
        <v/>
      </c>
      <c r="C1451" s="53" t="s">
        <v>358</v>
      </c>
      <c r="D1451" s="61" t="s">
        <v>2413</v>
      </c>
      <c r="E1451" s="52" t="s">
        <v>2413</v>
      </c>
      <c r="F1451" s="52"/>
    </row>
    <row r="1452" spans="2:6" x14ac:dyDescent="0.25">
      <c r="B1452" s="52" t="str">
        <f>IF(COUNTIF(Text!$C$4:$C$110,C1452)&gt;0,VLOOKUP(C1452,Text!$C$4:$H$110,6,FALSE),"")</f>
        <v/>
      </c>
      <c r="C1452" s="53" t="s">
        <v>359</v>
      </c>
      <c r="D1452" s="61" t="s">
        <v>2455</v>
      </c>
      <c r="E1452" s="52" t="s">
        <v>2455</v>
      </c>
      <c r="F1452" s="52"/>
    </row>
    <row r="1453" spans="2:6" x14ac:dyDescent="0.25">
      <c r="B1453" s="52" t="str">
        <f>IF(COUNTIF(Text!$C$4:$C$110,C1453)&gt;0,VLOOKUP(C1453,Text!$C$4:$H$110,6,FALSE),"")</f>
        <v/>
      </c>
      <c r="C1453" s="53" t="s">
        <v>360</v>
      </c>
      <c r="D1453" s="61" t="s">
        <v>3050</v>
      </c>
      <c r="E1453" s="52" t="s">
        <v>3050</v>
      </c>
      <c r="F1453" s="52"/>
    </row>
    <row r="1454" spans="2:6" x14ac:dyDescent="0.25">
      <c r="B1454" s="52" t="str">
        <f>IF(COUNTIF(Text!$C$4:$C$110,C1454)&gt;0,VLOOKUP(C1454,Text!$C$4:$H$110,6,FALSE),"")</f>
        <v/>
      </c>
      <c r="C1454" s="53" t="s">
        <v>361</v>
      </c>
      <c r="D1454" s="61" t="s">
        <v>2561</v>
      </c>
      <c r="E1454" s="52" t="s">
        <v>2561</v>
      </c>
      <c r="F1454" s="52"/>
    </row>
    <row r="1455" spans="2:6" x14ac:dyDescent="0.25">
      <c r="B1455" s="52" t="str">
        <f>IF(COUNTIF(Text!$C$4:$C$110,C1455)&gt;0,VLOOKUP(C1455,Text!$C$4:$H$110,6,FALSE),"")</f>
        <v/>
      </c>
      <c r="C1455" s="53" t="s">
        <v>362</v>
      </c>
      <c r="D1455" s="61" t="s">
        <v>1691</v>
      </c>
      <c r="E1455" s="52" t="s">
        <v>1691</v>
      </c>
      <c r="F1455" s="52"/>
    </row>
    <row r="1456" spans="2:6" ht="25" x14ac:dyDescent="0.25">
      <c r="B1456" s="52" t="str">
        <f>IF(COUNTIF(Text!$C$4:$C$110,C1456)&gt;0,VLOOKUP(C1456,Text!$C$4:$H$110,6,FALSE),"")</f>
        <v/>
      </c>
      <c r="C1456" s="53" t="s">
        <v>3051</v>
      </c>
      <c r="D1456" s="61" t="s">
        <v>3052</v>
      </c>
      <c r="E1456" s="52" t="s">
        <v>3052</v>
      </c>
      <c r="F1456" s="52"/>
    </row>
    <row r="1457" spans="2:6" ht="25" x14ac:dyDescent="0.25">
      <c r="B1457" s="52" t="str">
        <f>IF(COUNTIF(Text!$C$4:$C$110,C1457)&gt;0,VLOOKUP(C1457,Text!$C$4:$H$110,6,FALSE),"")</f>
        <v/>
      </c>
      <c r="C1457" s="53" t="s">
        <v>3053</v>
      </c>
      <c r="D1457" s="61" t="s">
        <v>3054</v>
      </c>
      <c r="E1457" s="52" t="s">
        <v>3054</v>
      </c>
      <c r="F1457" s="52"/>
    </row>
    <row r="1458" spans="2:6" ht="25" x14ac:dyDescent="0.25">
      <c r="B1458" s="52" t="str">
        <f>IF(COUNTIF(Text!$C$4:$C$110,C1458)&gt;0,VLOOKUP(C1458,Text!$C$4:$H$110,6,FALSE),"")</f>
        <v/>
      </c>
      <c r="C1458" s="53" t="s">
        <v>364</v>
      </c>
      <c r="D1458" s="61" t="s">
        <v>2198</v>
      </c>
      <c r="E1458" s="52" t="s">
        <v>2198</v>
      </c>
      <c r="F1458" s="52"/>
    </row>
    <row r="1459" spans="2:6" ht="25" x14ac:dyDescent="0.25">
      <c r="B1459" s="52" t="str">
        <f>IF(COUNTIF(Text!$C$4:$C$110,C1459)&gt;0,VLOOKUP(C1459,Text!$C$4:$H$110,6,FALSE),"")</f>
        <v/>
      </c>
      <c r="C1459" s="53" t="s">
        <v>3055</v>
      </c>
      <c r="D1459" s="61" t="s">
        <v>3056</v>
      </c>
      <c r="E1459" s="52" t="s">
        <v>3056</v>
      </c>
      <c r="F1459" s="52"/>
    </row>
    <row r="1460" spans="2:6" x14ac:dyDescent="0.25">
      <c r="B1460" s="52" t="str">
        <f>IF(COUNTIF(Text!$C$4:$C$110,C1460)&gt;0,VLOOKUP(C1460,Text!$C$4:$H$110,6,FALSE),"")</f>
        <v/>
      </c>
      <c r="C1460" s="53" t="s">
        <v>365</v>
      </c>
      <c r="D1460" s="61" t="s">
        <v>1835</v>
      </c>
      <c r="E1460" s="52" t="s">
        <v>1835</v>
      </c>
      <c r="F1460" s="52"/>
    </row>
    <row r="1461" spans="2:6" x14ac:dyDescent="0.25">
      <c r="B1461" s="52" t="str">
        <f>IF(COUNTIF(Text!$C$4:$C$110,C1461)&gt;0,VLOOKUP(C1461,Text!$C$4:$H$110,6,FALSE),"")</f>
        <v/>
      </c>
      <c r="C1461" s="53" t="s">
        <v>366</v>
      </c>
      <c r="D1461" s="61" t="s">
        <v>1836</v>
      </c>
      <c r="E1461" s="52" t="s">
        <v>1836</v>
      </c>
      <c r="F1461" s="52"/>
    </row>
    <row r="1462" spans="2:6" x14ac:dyDescent="0.25">
      <c r="B1462" s="52" t="str">
        <f>IF(COUNTIF(Text!$C$4:$C$110,C1462)&gt;0,VLOOKUP(C1462,Text!$C$4:$H$110,6,FALSE),"")</f>
        <v/>
      </c>
      <c r="C1462" s="53" t="s">
        <v>367</v>
      </c>
      <c r="D1462" s="61" t="s">
        <v>3057</v>
      </c>
      <c r="E1462" s="52" t="s">
        <v>3057</v>
      </c>
      <c r="F1462" s="52"/>
    </row>
    <row r="1463" spans="2:6" ht="25" x14ac:dyDescent="0.25">
      <c r="B1463" s="52" t="str">
        <f>IF(COUNTIF(Text!$C$4:$C$110,C1463)&gt;0,VLOOKUP(C1463,Text!$C$4:$H$110,6,FALSE),"")</f>
        <v/>
      </c>
      <c r="C1463" s="53" t="s">
        <v>368</v>
      </c>
      <c r="D1463" s="61" t="s">
        <v>1838</v>
      </c>
      <c r="E1463" s="52" t="s">
        <v>1838</v>
      </c>
      <c r="F1463" s="52"/>
    </row>
    <row r="1464" spans="2:6" ht="25" x14ac:dyDescent="0.25">
      <c r="B1464" s="52" t="str">
        <f>IF(COUNTIF(Text!$C$4:$C$110,C1464)&gt;0,VLOOKUP(C1464,Text!$C$4:$H$110,6,FALSE),"")</f>
        <v/>
      </c>
      <c r="C1464" s="53" t="s">
        <v>3058</v>
      </c>
      <c r="D1464" s="61" t="s">
        <v>3059</v>
      </c>
      <c r="E1464" s="52" t="s">
        <v>3059</v>
      </c>
      <c r="F1464" s="52"/>
    </row>
    <row r="1465" spans="2:6" x14ac:dyDescent="0.25">
      <c r="B1465" s="52" t="str">
        <f>IF(COUNTIF(Text!$C$4:$C$110,C1465)&gt;0,VLOOKUP(C1465,Text!$C$4:$H$110,6,FALSE),"")</f>
        <v/>
      </c>
      <c r="C1465" s="53" t="s">
        <v>3060</v>
      </c>
      <c r="D1465" s="61" t="s">
        <v>3061</v>
      </c>
      <c r="E1465" s="52" t="s">
        <v>3061</v>
      </c>
      <c r="F1465" s="52"/>
    </row>
    <row r="1466" spans="2:6" x14ac:dyDescent="0.25">
      <c r="B1466" s="52" t="str">
        <f>IF(COUNTIF(Text!$C$4:$C$110,C1466)&gt;0,VLOOKUP(C1466,Text!$C$4:$H$110,6,FALSE),"")</f>
        <v/>
      </c>
      <c r="C1466" s="53" t="s">
        <v>370</v>
      </c>
      <c r="D1466" s="61" t="s">
        <v>1839</v>
      </c>
      <c r="E1466" s="52" t="s">
        <v>1839</v>
      </c>
      <c r="F1466" s="52"/>
    </row>
    <row r="1467" spans="2:6" x14ac:dyDescent="0.25">
      <c r="B1467" s="52" t="str">
        <f>IF(COUNTIF(Text!$C$4:$C$110,C1467)&gt;0,VLOOKUP(C1467,Text!$C$4:$H$110,6,FALSE),"")</f>
        <v/>
      </c>
      <c r="C1467" s="53" t="s">
        <v>3062</v>
      </c>
      <c r="D1467" s="61" t="s">
        <v>3063</v>
      </c>
      <c r="E1467" s="52" t="s">
        <v>3063</v>
      </c>
      <c r="F1467" s="52"/>
    </row>
    <row r="1468" spans="2:6" ht="25" x14ac:dyDescent="0.25">
      <c r="B1468" s="52" t="str">
        <f>IF(COUNTIF(Text!$C$4:$C$110,C1468)&gt;0,VLOOKUP(C1468,Text!$C$4:$H$110,6,FALSE),"")</f>
        <v/>
      </c>
      <c r="C1468" s="53" t="s">
        <v>3064</v>
      </c>
      <c r="D1468" s="61" t="s">
        <v>3065</v>
      </c>
      <c r="E1468" s="52" t="s">
        <v>3065</v>
      </c>
      <c r="F1468" s="52"/>
    </row>
    <row r="1469" spans="2:6" ht="25" x14ac:dyDescent="0.25">
      <c r="B1469" s="52" t="str">
        <f>IF(COUNTIF(Text!$C$4:$C$110,C1469)&gt;0,VLOOKUP(C1469,Text!$C$4:$H$110,6,FALSE),"")</f>
        <v/>
      </c>
      <c r="C1469" s="53" t="s">
        <v>3066</v>
      </c>
      <c r="D1469" s="61" t="s">
        <v>3067</v>
      </c>
      <c r="E1469" s="52" t="s">
        <v>3067</v>
      </c>
      <c r="F1469" s="52"/>
    </row>
    <row r="1470" spans="2:6" ht="25" x14ac:dyDescent="0.25">
      <c r="B1470" s="52" t="str">
        <f>IF(COUNTIF(Text!$C$4:$C$110,C1470)&gt;0,VLOOKUP(C1470,Text!$C$4:$H$110,6,FALSE),"")</f>
        <v/>
      </c>
      <c r="C1470" s="53" t="s">
        <v>374</v>
      </c>
      <c r="D1470" s="61" t="s">
        <v>3068</v>
      </c>
      <c r="E1470" s="52" t="s">
        <v>3068</v>
      </c>
      <c r="F1470" s="52"/>
    </row>
    <row r="1471" spans="2:6" ht="25" x14ac:dyDescent="0.25">
      <c r="B1471" s="52" t="str">
        <f>IF(COUNTIF(Text!$C$4:$C$110,C1471)&gt;0,VLOOKUP(C1471,Text!$C$4:$H$110,6,FALSE),"")</f>
        <v/>
      </c>
      <c r="C1471" s="53" t="s">
        <v>375</v>
      </c>
      <c r="D1471" s="61" t="s">
        <v>3069</v>
      </c>
      <c r="E1471" s="52" t="s">
        <v>3069</v>
      </c>
      <c r="F1471" s="52"/>
    </row>
    <row r="1472" spans="2:6" ht="25" x14ac:dyDescent="0.25">
      <c r="B1472" s="52" t="str">
        <f>IF(COUNTIF(Text!$C$4:$C$110,C1472)&gt;0,VLOOKUP(C1472,Text!$C$4:$H$110,6,FALSE),"")</f>
        <v/>
      </c>
      <c r="C1472" s="53" t="s">
        <v>376</v>
      </c>
      <c r="D1472" s="61" t="s">
        <v>3070</v>
      </c>
      <c r="E1472" s="52" t="s">
        <v>3070</v>
      </c>
      <c r="F1472" s="52"/>
    </row>
    <row r="1473" spans="2:6" ht="25" x14ac:dyDescent="0.25">
      <c r="B1473" s="52" t="str">
        <f>IF(COUNTIF(Text!$C$4:$C$110,C1473)&gt;0,VLOOKUP(C1473,Text!$C$4:$H$110,6,FALSE),"")</f>
        <v/>
      </c>
      <c r="C1473" s="53" t="s">
        <v>377</v>
      </c>
      <c r="D1473" s="61" t="s">
        <v>3071</v>
      </c>
      <c r="E1473" s="52" t="s">
        <v>3071</v>
      </c>
      <c r="F1473" s="52"/>
    </row>
    <row r="1474" spans="2:6" x14ac:dyDescent="0.25">
      <c r="B1474" s="52" t="str">
        <f>IF(COUNTIF(Text!$C$4:$C$110,C1474)&gt;0,VLOOKUP(C1474,Text!$C$4:$H$110,6,FALSE),"")</f>
        <v/>
      </c>
      <c r="C1474" s="53" t="s">
        <v>379</v>
      </c>
      <c r="D1474" s="61" t="s">
        <v>2485</v>
      </c>
      <c r="E1474" s="52" t="s">
        <v>2485</v>
      </c>
      <c r="F1474" s="52"/>
    </row>
    <row r="1475" spans="2:6" x14ac:dyDescent="0.25">
      <c r="B1475" s="52" t="str">
        <f>IF(COUNTIF(Text!$C$4:$C$110,C1475)&gt;0,VLOOKUP(C1475,Text!$C$4:$H$110,6,FALSE),"")</f>
        <v/>
      </c>
      <c r="C1475" s="53" t="s">
        <v>380</v>
      </c>
      <c r="D1475" s="61" t="s">
        <v>3072</v>
      </c>
      <c r="E1475" s="52" t="s">
        <v>3072</v>
      </c>
      <c r="F1475" s="52"/>
    </row>
    <row r="1476" spans="2:6" x14ac:dyDescent="0.25">
      <c r="B1476" s="52" t="str">
        <f>IF(COUNTIF(Text!$C$4:$C$110,C1476)&gt;0,VLOOKUP(C1476,Text!$C$4:$H$110,6,FALSE),"")</f>
        <v/>
      </c>
      <c r="C1476" s="53" t="s">
        <v>381</v>
      </c>
      <c r="D1476" s="61" t="s">
        <v>3073</v>
      </c>
      <c r="E1476" s="52" t="s">
        <v>3073</v>
      </c>
      <c r="F1476" s="52"/>
    </row>
    <row r="1477" spans="2:6" x14ac:dyDescent="0.25">
      <c r="B1477" s="52" t="str">
        <f>IF(COUNTIF(Text!$C$4:$C$110,C1477)&gt;0,VLOOKUP(C1477,Text!$C$4:$H$110,6,FALSE),"")</f>
        <v/>
      </c>
      <c r="C1477" s="53" t="s">
        <v>382</v>
      </c>
      <c r="D1477" s="61" t="s">
        <v>3074</v>
      </c>
      <c r="E1477" s="52" t="s">
        <v>3074</v>
      </c>
      <c r="F1477" s="52"/>
    </row>
    <row r="1478" spans="2:6" x14ac:dyDescent="0.25">
      <c r="B1478" s="52" t="str">
        <f>IF(COUNTIF(Text!$C$4:$C$110,C1478)&gt;0,VLOOKUP(C1478,Text!$C$4:$H$110,6,FALSE),"")</f>
        <v/>
      </c>
      <c r="C1478" s="53" t="s">
        <v>383</v>
      </c>
      <c r="D1478" s="61" t="s">
        <v>2670</v>
      </c>
      <c r="E1478" s="52" t="s">
        <v>2670</v>
      </c>
      <c r="F1478" s="52"/>
    </row>
    <row r="1479" spans="2:6" ht="25" x14ac:dyDescent="0.25">
      <c r="B1479" s="52" t="str">
        <f>IF(COUNTIF(Text!$C$4:$C$110,C1479)&gt;0,VLOOKUP(C1479,Text!$C$4:$H$110,6,FALSE),"")</f>
        <v/>
      </c>
      <c r="C1479" s="53" t="s">
        <v>385</v>
      </c>
      <c r="D1479" s="61" t="s">
        <v>3075</v>
      </c>
      <c r="E1479" s="52" t="s">
        <v>3075</v>
      </c>
      <c r="F1479" s="52"/>
    </row>
    <row r="1480" spans="2:6" x14ac:dyDescent="0.25">
      <c r="B1480" s="52" t="str">
        <f>IF(COUNTIF(Text!$C$4:$C$110,C1480)&gt;0,VLOOKUP(C1480,Text!$C$4:$H$110,6,FALSE),"")</f>
        <v/>
      </c>
      <c r="C1480" s="53" t="s">
        <v>386</v>
      </c>
      <c r="D1480" s="61" t="s">
        <v>2146</v>
      </c>
      <c r="E1480" s="52" t="s">
        <v>2146</v>
      </c>
      <c r="F1480" s="52"/>
    </row>
    <row r="1481" spans="2:6" ht="12.75" customHeight="1" x14ac:dyDescent="0.25">
      <c r="B1481" s="52" t="str">
        <f>IF(COUNTIF(Text!$C$4:$C$110,C1481)&gt;0,VLOOKUP(C1481,Text!$C$4:$H$110,6,FALSE),"")</f>
        <v/>
      </c>
      <c r="C1481" s="403" t="s">
        <v>387</v>
      </c>
      <c r="D1481" s="61" t="s">
        <v>3076</v>
      </c>
      <c r="E1481" s="52" t="s">
        <v>3076</v>
      </c>
      <c r="F1481" s="52"/>
    </row>
    <row r="1482" spans="2:6" x14ac:dyDescent="0.25">
      <c r="B1482" s="52" t="str">
        <f>IF(COUNTIF(Text!$C$4:$C$110,C1482)&gt;0,VLOOKUP(C1482,Text!$C$4:$H$110,6,FALSE),"")</f>
        <v/>
      </c>
      <c r="C1482" s="53" t="s">
        <v>3077</v>
      </c>
      <c r="D1482" s="61" t="s">
        <v>3078</v>
      </c>
      <c r="E1482" s="52" t="s">
        <v>3078</v>
      </c>
      <c r="F1482" s="52"/>
    </row>
    <row r="1483" spans="2:6" ht="25" x14ac:dyDescent="0.25">
      <c r="B1483" s="52" t="str">
        <f>IF(COUNTIF(Text!$C$4:$C$110,C1483)&gt;0,VLOOKUP(C1483,Text!$C$4:$H$110,6,FALSE),"")</f>
        <v/>
      </c>
      <c r="C1483" s="53" t="s">
        <v>389</v>
      </c>
      <c r="D1483" s="61" t="s">
        <v>3079</v>
      </c>
      <c r="E1483" s="52" t="s">
        <v>3079</v>
      </c>
      <c r="F1483" s="52"/>
    </row>
    <row r="1484" spans="2:6" ht="25" x14ac:dyDescent="0.25">
      <c r="B1484" s="52" t="str">
        <f>IF(COUNTIF(Text!$C$4:$C$110,C1484)&gt;0,VLOOKUP(C1484,Text!$C$4:$H$110,6,FALSE),"")</f>
        <v/>
      </c>
      <c r="C1484" s="53" t="s">
        <v>390</v>
      </c>
      <c r="D1484" s="61" t="s">
        <v>2389</v>
      </c>
      <c r="E1484" s="52" t="s">
        <v>2389</v>
      </c>
      <c r="F1484" s="52"/>
    </row>
    <row r="1485" spans="2:6" ht="25" x14ac:dyDescent="0.25">
      <c r="B1485" s="52" t="str">
        <f>IF(COUNTIF(Text!$C$4:$C$110,C1485)&gt;0,VLOOKUP(C1485,Text!$C$4:$H$110,6,FALSE),"")</f>
        <v/>
      </c>
      <c r="C1485" s="53" t="s">
        <v>391</v>
      </c>
      <c r="D1485" s="61" t="s">
        <v>3080</v>
      </c>
      <c r="E1485" s="52" t="s">
        <v>3080</v>
      </c>
      <c r="F1485" s="52"/>
    </row>
    <row r="1486" spans="2:6" ht="25" x14ac:dyDescent="0.25">
      <c r="B1486" s="52" t="str">
        <f>IF(COUNTIF(Text!$C$4:$C$110,C1486)&gt;0,VLOOKUP(C1486,Text!$C$4:$H$110,6,FALSE),"")</f>
        <v/>
      </c>
      <c r="C1486" s="53" t="s">
        <v>3081</v>
      </c>
      <c r="D1486" s="61" t="s">
        <v>3082</v>
      </c>
      <c r="E1486" s="52" t="s">
        <v>3082</v>
      </c>
      <c r="F1486" s="52"/>
    </row>
    <row r="1487" spans="2:6" ht="25" x14ac:dyDescent="0.25">
      <c r="B1487" s="52" t="str">
        <f>IF(COUNTIF(Text!$C$4:$C$110,C1487)&gt;0,VLOOKUP(C1487,Text!$C$4:$H$110,6,FALSE),"")</f>
        <v/>
      </c>
      <c r="C1487" s="53" t="s">
        <v>393</v>
      </c>
      <c r="D1487" s="61" t="s">
        <v>1395</v>
      </c>
      <c r="E1487" s="52" t="s">
        <v>1395</v>
      </c>
      <c r="F1487" s="52"/>
    </row>
    <row r="1488" spans="2:6" x14ac:dyDescent="0.25">
      <c r="B1488" s="52" t="str">
        <f>IF(COUNTIF(Text!$C$4:$C$110,C1488)&gt;0,VLOOKUP(C1488,Text!$C$4:$H$110,6,FALSE),"")</f>
        <v/>
      </c>
      <c r="C1488" s="53" t="s">
        <v>3083</v>
      </c>
      <c r="D1488" s="61" t="s">
        <v>3084</v>
      </c>
      <c r="E1488" s="52" t="s">
        <v>3084</v>
      </c>
      <c r="F1488" s="52"/>
    </row>
    <row r="1489" spans="2:6" x14ac:dyDescent="0.25">
      <c r="B1489" s="52" t="str">
        <f>IF(COUNTIF(Text!$C$4:$C$110,C1489)&gt;0,VLOOKUP(C1489,Text!$C$4:$H$110,6,FALSE),"")</f>
        <v/>
      </c>
      <c r="C1489" s="53" t="s">
        <v>395</v>
      </c>
      <c r="D1489" s="61" t="s">
        <v>2201</v>
      </c>
      <c r="E1489" s="52" t="s">
        <v>2201</v>
      </c>
      <c r="F1489" s="52"/>
    </row>
    <row r="1490" spans="2:6" x14ac:dyDescent="0.25">
      <c r="B1490" s="52" t="str">
        <f>IF(COUNTIF(Text!$C$4:$C$110,C1490)&gt;0,VLOOKUP(C1490,Text!$C$4:$H$110,6,FALSE),"")</f>
        <v/>
      </c>
      <c r="C1490" s="53" t="s">
        <v>396</v>
      </c>
      <c r="D1490" s="61" t="s">
        <v>902</v>
      </c>
      <c r="E1490" s="52" t="s">
        <v>902</v>
      </c>
      <c r="F1490" s="52"/>
    </row>
    <row r="1491" spans="2:6" x14ac:dyDescent="0.25">
      <c r="B1491" s="52" t="str">
        <f>IF(COUNTIF(Text!$C$4:$C$110,C1491)&gt;0,VLOOKUP(C1491,Text!$C$4:$H$110,6,FALSE),"")</f>
        <v/>
      </c>
      <c r="C1491" s="53" t="s">
        <v>397</v>
      </c>
      <c r="D1491" s="61" t="s">
        <v>2508</v>
      </c>
      <c r="E1491" s="52" t="s">
        <v>2508</v>
      </c>
      <c r="F1491" s="52"/>
    </row>
    <row r="1492" spans="2:6" x14ac:dyDescent="0.25">
      <c r="B1492" s="52" t="str">
        <f>IF(COUNTIF(Text!$C$4:$C$110,C1492)&gt;0,VLOOKUP(C1492,Text!$C$4:$H$110,6,FALSE),"")</f>
        <v/>
      </c>
      <c r="C1492" s="53" t="s">
        <v>398</v>
      </c>
      <c r="D1492" s="61" t="s">
        <v>2140</v>
      </c>
      <c r="E1492" s="52" t="s">
        <v>2140</v>
      </c>
      <c r="F1492" s="52"/>
    </row>
    <row r="1493" spans="2:6" x14ac:dyDescent="0.25">
      <c r="B1493" s="52" t="str">
        <f>IF(COUNTIF(Text!$C$4:$C$110,C1493)&gt;0,VLOOKUP(C1493,Text!$C$4:$H$110,6,FALSE),"")</f>
        <v/>
      </c>
      <c r="C1493" s="53" t="s">
        <v>399</v>
      </c>
      <c r="D1493" s="61" t="s">
        <v>875</v>
      </c>
      <c r="E1493" s="52" t="s">
        <v>875</v>
      </c>
      <c r="F1493" s="52"/>
    </row>
    <row r="1494" spans="2:6" x14ac:dyDescent="0.25">
      <c r="B1494" s="52" t="str">
        <f>IF(COUNTIF(Text!$C$4:$C$110,C1494)&gt;0,VLOOKUP(C1494,Text!$C$4:$H$110,6,FALSE),"")</f>
        <v/>
      </c>
      <c r="C1494" s="53" t="s">
        <v>400</v>
      </c>
      <c r="D1494" s="61" t="s">
        <v>2236</v>
      </c>
      <c r="E1494" s="52" t="s">
        <v>2236</v>
      </c>
      <c r="F1494" s="52"/>
    </row>
    <row r="1495" spans="2:6" x14ac:dyDescent="0.25">
      <c r="B1495" s="52" t="str">
        <f>IF(COUNTIF(Text!$C$4:$C$110,C1495)&gt;0,VLOOKUP(C1495,Text!$C$4:$H$110,6,FALSE),"")</f>
        <v/>
      </c>
      <c r="C1495" s="53" t="s">
        <v>3085</v>
      </c>
      <c r="D1495" s="61" t="s">
        <v>3086</v>
      </c>
      <c r="E1495" s="52" t="s">
        <v>3086</v>
      </c>
      <c r="F1495" s="52"/>
    </row>
    <row r="1496" spans="2:6" x14ac:dyDescent="0.25">
      <c r="B1496" s="52" t="str">
        <f>IF(COUNTIF(Text!$C$4:$C$110,C1496)&gt;0,VLOOKUP(C1496,Text!$C$4:$H$110,6,FALSE),"")</f>
        <v/>
      </c>
      <c r="C1496" s="53" t="s">
        <v>3087</v>
      </c>
      <c r="D1496" s="61" t="s">
        <v>3088</v>
      </c>
      <c r="E1496" s="52" t="s">
        <v>3088</v>
      </c>
      <c r="F1496" s="52"/>
    </row>
    <row r="1497" spans="2:6" x14ac:dyDescent="0.25">
      <c r="B1497" s="52" t="str">
        <f>IF(COUNTIF(Text!$C$4:$C$110,C1497)&gt;0,VLOOKUP(C1497,Text!$C$4:$H$110,6,FALSE),"")</f>
        <v/>
      </c>
      <c r="C1497" s="53" t="s">
        <v>403</v>
      </c>
      <c r="D1497" s="61" t="s">
        <v>2577</v>
      </c>
      <c r="E1497" s="52" t="s">
        <v>2577</v>
      </c>
      <c r="F1497" s="52"/>
    </row>
    <row r="1498" spans="2:6" x14ac:dyDescent="0.25">
      <c r="B1498" s="52" t="str">
        <f>IF(COUNTIF(Text!$C$4:$C$110,C1498)&gt;0,VLOOKUP(C1498,Text!$C$4:$H$110,6,FALSE),"")</f>
        <v/>
      </c>
      <c r="C1498" s="53" t="s">
        <v>404</v>
      </c>
      <c r="D1498" s="61" t="s">
        <v>2549</v>
      </c>
      <c r="E1498" s="52" t="s">
        <v>2549</v>
      </c>
      <c r="F1498" s="52"/>
    </row>
    <row r="1499" spans="2:6" x14ac:dyDescent="0.25">
      <c r="B1499" s="52" t="str">
        <f>IF(COUNTIF(Text!$C$4:$C$110,C1499)&gt;0,VLOOKUP(C1499,Text!$C$4:$H$110,6,FALSE),"")</f>
        <v/>
      </c>
      <c r="C1499" s="53" t="s">
        <v>405</v>
      </c>
      <c r="D1499" s="61" t="s">
        <v>3089</v>
      </c>
      <c r="E1499" s="52" t="s">
        <v>3089</v>
      </c>
      <c r="F1499" s="52"/>
    </row>
    <row r="1500" spans="2:6" x14ac:dyDescent="0.25">
      <c r="B1500" s="52" t="str">
        <f>IF(COUNTIF(Text!$C$4:$C$110,C1500)&gt;0,VLOOKUP(C1500,Text!$C$4:$H$110,6,FALSE),"")</f>
        <v/>
      </c>
      <c r="C1500" s="53" t="s">
        <v>406</v>
      </c>
      <c r="D1500" s="61" t="s">
        <v>3090</v>
      </c>
      <c r="E1500" s="52" t="s">
        <v>3090</v>
      </c>
      <c r="F1500" s="52"/>
    </row>
    <row r="1501" spans="2:6" x14ac:dyDescent="0.25">
      <c r="B1501" s="52" t="str">
        <f>IF(COUNTIF(Text!$C$4:$C$110,C1501)&gt;0,VLOOKUP(C1501,Text!$C$4:$H$110,6,FALSE),"")</f>
        <v/>
      </c>
      <c r="C1501" s="53" t="s">
        <v>407</v>
      </c>
      <c r="D1501" s="61" t="s">
        <v>3091</v>
      </c>
      <c r="E1501" s="52" t="s">
        <v>3091</v>
      </c>
      <c r="F1501" s="52"/>
    </row>
    <row r="1502" spans="2:6" x14ac:dyDescent="0.25">
      <c r="B1502" s="52" t="str">
        <f>IF(COUNTIF(Text!$C$4:$C$110,C1502)&gt;0,VLOOKUP(C1502,Text!$C$4:$H$110,6,FALSE),"")</f>
        <v/>
      </c>
      <c r="C1502" s="53" t="s">
        <v>408</v>
      </c>
      <c r="D1502" s="61" t="s">
        <v>2370</v>
      </c>
      <c r="E1502" s="52" t="s">
        <v>2370</v>
      </c>
      <c r="F1502" s="52"/>
    </row>
    <row r="1503" spans="2:6" x14ac:dyDescent="0.25">
      <c r="B1503" s="52" t="str">
        <f>IF(COUNTIF(Text!$C$4:$C$110,C1503)&gt;0,VLOOKUP(C1503,Text!$C$4:$H$110,6,FALSE),"")</f>
        <v/>
      </c>
      <c r="C1503" s="53" t="s">
        <v>410</v>
      </c>
      <c r="D1503" s="61" t="s">
        <v>3092</v>
      </c>
      <c r="E1503" s="52" t="s">
        <v>3092</v>
      </c>
      <c r="F1503" s="52"/>
    </row>
    <row r="1504" spans="2:6" x14ac:dyDescent="0.25">
      <c r="B1504" s="52" t="str">
        <f>IF(COUNTIF(Text!$C$4:$C$110,C1504)&gt;0,VLOOKUP(C1504,Text!$C$4:$H$110,6,FALSE),"")</f>
        <v/>
      </c>
      <c r="C1504" s="53" t="s">
        <v>411</v>
      </c>
      <c r="D1504" s="61" t="s">
        <v>3093</v>
      </c>
      <c r="E1504" s="52" t="s">
        <v>3093</v>
      </c>
      <c r="F1504" s="52"/>
    </row>
    <row r="1505" spans="2:6" x14ac:dyDescent="0.25">
      <c r="B1505" s="52" t="str">
        <f>IF(COUNTIF(Text!$C$4:$C$110,C1505)&gt;0,VLOOKUP(C1505,Text!$C$4:$H$110,6,FALSE),"")</f>
        <v/>
      </c>
      <c r="C1505" s="53" t="s">
        <v>413</v>
      </c>
      <c r="D1505" s="61" t="s">
        <v>2679</v>
      </c>
      <c r="E1505" s="52" t="s">
        <v>2679</v>
      </c>
      <c r="F1505" s="52"/>
    </row>
    <row r="1506" spans="2:6" x14ac:dyDescent="0.25">
      <c r="B1506" s="52" t="str">
        <f>IF(COUNTIF(Text!$C$4:$C$110,C1506)&gt;0,VLOOKUP(C1506,Text!$C$4:$H$110,6,FALSE),"")</f>
        <v/>
      </c>
      <c r="C1506" s="53" t="s">
        <v>414</v>
      </c>
      <c r="D1506" s="61" t="s">
        <v>2405</v>
      </c>
      <c r="E1506" s="52" t="s">
        <v>2405</v>
      </c>
      <c r="F1506" s="52"/>
    </row>
    <row r="1507" spans="2:6" x14ac:dyDescent="0.25">
      <c r="B1507" s="52" t="str">
        <f>IF(COUNTIF(Text!$C$4:$C$110,C1507)&gt;0,VLOOKUP(C1507,Text!$C$4:$H$110,6,FALSE),"")</f>
        <v/>
      </c>
      <c r="C1507" s="53" t="s">
        <v>415</v>
      </c>
      <c r="D1507" s="61" t="s">
        <v>3094</v>
      </c>
      <c r="E1507" s="52" t="s">
        <v>3094</v>
      </c>
      <c r="F1507" s="52"/>
    </row>
    <row r="1508" spans="2:6" x14ac:dyDescent="0.25">
      <c r="B1508" s="52" t="str">
        <f>IF(COUNTIF(Text!$C$4:$C$110,C1508)&gt;0,VLOOKUP(C1508,Text!$C$4:$H$110,6,FALSE),"")</f>
        <v/>
      </c>
      <c r="C1508" s="53" t="s">
        <v>416</v>
      </c>
      <c r="D1508" s="61" t="s">
        <v>3095</v>
      </c>
      <c r="E1508" s="52" t="s">
        <v>3095</v>
      </c>
      <c r="F1508" s="52"/>
    </row>
    <row r="1509" spans="2:6" ht="25" x14ac:dyDescent="0.25">
      <c r="B1509" s="52" t="str">
        <f>IF(COUNTIF(Text!$C$4:$C$110,C1509)&gt;0,VLOOKUP(C1509,Text!$C$4:$H$110,6,FALSE),"")</f>
        <v/>
      </c>
      <c r="C1509" s="53" t="s">
        <v>417</v>
      </c>
      <c r="D1509" s="61" t="s">
        <v>3096</v>
      </c>
      <c r="E1509" s="52" t="s">
        <v>3096</v>
      </c>
      <c r="F1509" s="52"/>
    </row>
    <row r="1510" spans="2:6" x14ac:dyDescent="0.25">
      <c r="B1510" s="52" t="str">
        <f>IF(COUNTIF(Text!$C$4:$C$110,C1510)&gt;0,VLOOKUP(C1510,Text!$C$4:$H$110,6,FALSE),"")</f>
        <v/>
      </c>
      <c r="C1510" s="53" t="s">
        <v>418</v>
      </c>
      <c r="D1510" s="61" t="s">
        <v>2344</v>
      </c>
      <c r="E1510" s="52" t="s">
        <v>2344</v>
      </c>
      <c r="F1510" s="52"/>
    </row>
    <row r="1511" spans="2:6" x14ac:dyDescent="0.25">
      <c r="B1511" s="52" t="str">
        <f>IF(COUNTIF(Text!$C$4:$C$110,C1511)&gt;0,VLOOKUP(C1511,Text!$C$4:$H$110,6,FALSE),"")</f>
        <v/>
      </c>
      <c r="C1511" s="53" t="s">
        <v>419</v>
      </c>
      <c r="D1511" s="61" t="s">
        <v>3097</v>
      </c>
      <c r="E1511" s="52" t="s">
        <v>3097</v>
      </c>
      <c r="F1511" s="52"/>
    </row>
    <row r="1512" spans="2:6" x14ac:dyDescent="0.25">
      <c r="B1512" s="52" t="str">
        <f>IF(COUNTIF(Text!$C$4:$C$110,C1512)&gt;0,VLOOKUP(C1512,Text!$C$4:$H$110,6,FALSE),"")</f>
        <v/>
      </c>
      <c r="C1512" s="53" t="s">
        <v>420</v>
      </c>
      <c r="D1512" s="61" t="s">
        <v>2135</v>
      </c>
      <c r="E1512" s="52" t="s">
        <v>2135</v>
      </c>
      <c r="F1512" s="52"/>
    </row>
    <row r="1513" spans="2:6" x14ac:dyDescent="0.25">
      <c r="B1513" s="52" t="str">
        <f>IF(COUNTIF(Text!$C$4:$C$110,C1513)&gt;0,VLOOKUP(C1513,Text!$C$4:$H$110,6,FALSE),"")</f>
        <v/>
      </c>
      <c r="C1513" s="53" t="s">
        <v>421</v>
      </c>
      <c r="D1513" s="61" t="s">
        <v>2378</v>
      </c>
      <c r="E1513" s="52" t="s">
        <v>2378</v>
      </c>
      <c r="F1513" s="52"/>
    </row>
    <row r="1514" spans="2:6" x14ac:dyDescent="0.25">
      <c r="B1514" s="52" t="str">
        <f>IF(COUNTIF(Text!$C$4:$C$110,C1514)&gt;0,VLOOKUP(C1514,Text!$C$4:$H$110,6,FALSE),"")</f>
        <v/>
      </c>
      <c r="C1514" s="53" t="s">
        <v>422</v>
      </c>
      <c r="D1514" s="61" t="s">
        <v>3098</v>
      </c>
      <c r="E1514" s="52" t="s">
        <v>3098</v>
      </c>
      <c r="F1514" s="52"/>
    </row>
    <row r="1515" spans="2:6" x14ac:dyDescent="0.25">
      <c r="B1515" s="52" t="str">
        <f>IF(COUNTIF(Text!$C$4:$C$110,C1515)&gt;0,VLOOKUP(C1515,Text!$C$4:$H$110,6,FALSE),"")</f>
        <v/>
      </c>
      <c r="C1515" s="53" t="s">
        <v>423</v>
      </c>
      <c r="D1515" s="61" t="s">
        <v>3099</v>
      </c>
      <c r="E1515" s="52" t="s">
        <v>3099</v>
      </c>
      <c r="F1515" s="52"/>
    </row>
    <row r="1516" spans="2:6" x14ac:dyDescent="0.25">
      <c r="B1516" s="52" t="str">
        <f>IF(COUNTIF(Text!$C$4:$C$110,C1516)&gt;0,VLOOKUP(C1516,Text!$C$4:$H$110,6,FALSE),"")</f>
        <v/>
      </c>
      <c r="C1516" s="53" t="s">
        <v>2493</v>
      </c>
      <c r="D1516" s="61" t="s">
        <v>2494</v>
      </c>
      <c r="E1516" s="52" t="s">
        <v>2494</v>
      </c>
      <c r="F1516" s="52"/>
    </row>
    <row r="1517" spans="2:6" x14ac:dyDescent="0.25">
      <c r="B1517" s="52" t="str">
        <f>IF(COUNTIF(Text!$C$4:$C$110,C1517)&gt;0,VLOOKUP(C1517,Text!$C$4:$H$110,6,FALSE),"")</f>
        <v/>
      </c>
      <c r="C1517" s="53" t="s">
        <v>425</v>
      </c>
      <c r="D1517" s="61" t="s">
        <v>2208</v>
      </c>
      <c r="E1517" s="52" t="s">
        <v>2208</v>
      </c>
      <c r="F1517" s="52"/>
    </row>
    <row r="1518" spans="2:6" x14ac:dyDescent="0.25">
      <c r="B1518" s="52" t="str">
        <f>IF(COUNTIF(Text!$C$4:$C$110,C1518)&gt;0,VLOOKUP(C1518,Text!$C$4:$H$110,6,FALSE),"")</f>
        <v/>
      </c>
      <c r="C1518" s="53" t="s">
        <v>711</v>
      </c>
      <c r="D1518" s="61" t="s">
        <v>3100</v>
      </c>
      <c r="E1518" s="52" t="s">
        <v>3100</v>
      </c>
      <c r="F1518" s="52"/>
    </row>
    <row r="1519" spans="2:6" x14ac:dyDescent="0.25">
      <c r="B1519" s="52" t="str">
        <f>IF(COUNTIF(Text!$C$4:$C$110,C1519)&gt;0,VLOOKUP(C1519,Text!$C$4:$H$110,6,FALSE),"")</f>
        <v/>
      </c>
      <c r="C1519" s="53" t="s">
        <v>428</v>
      </c>
      <c r="D1519" s="61" t="s">
        <v>3101</v>
      </c>
      <c r="E1519" s="52" t="s">
        <v>3101</v>
      </c>
      <c r="F1519" s="52"/>
    </row>
    <row r="1520" spans="2:6" ht="25" x14ac:dyDescent="0.25">
      <c r="B1520" s="52" t="str">
        <f>IF(COUNTIF(Text!$C$4:$C$110,C1520)&gt;0,VLOOKUP(C1520,Text!$C$4:$H$110,6,FALSE),"")</f>
        <v/>
      </c>
      <c r="C1520" s="53" t="s">
        <v>429</v>
      </c>
      <c r="D1520" s="61" t="s">
        <v>3102</v>
      </c>
      <c r="E1520" s="52" t="s">
        <v>3102</v>
      </c>
      <c r="F1520" s="52"/>
    </row>
    <row r="1521" spans="2:6" x14ac:dyDescent="0.25">
      <c r="B1521" s="52" t="str">
        <f>IF(COUNTIF(Text!$C$4:$C$110,C1521)&gt;0,VLOOKUP(C1521,Text!$C$4:$H$110,6,FALSE),"")</f>
        <v/>
      </c>
      <c r="C1521" s="53" t="s">
        <v>430</v>
      </c>
      <c r="D1521" s="61" t="s">
        <v>1498</v>
      </c>
      <c r="E1521" s="52" t="s">
        <v>1498</v>
      </c>
      <c r="F1521" s="52"/>
    </row>
    <row r="1522" spans="2:6" x14ac:dyDescent="0.25">
      <c r="B1522" s="52" t="str">
        <f>IF(COUNTIF(Text!$C$4:$C$110,C1522)&gt;0,VLOOKUP(C1522,Text!$C$4:$H$110,6,FALSE),"")</f>
        <v/>
      </c>
      <c r="C1522" s="53" t="s">
        <v>431</v>
      </c>
      <c r="D1522" s="61" t="s">
        <v>3103</v>
      </c>
      <c r="E1522" s="52" t="s">
        <v>3103</v>
      </c>
      <c r="F1522" s="52"/>
    </row>
    <row r="1523" spans="2:6" x14ac:dyDescent="0.25">
      <c r="B1523" s="52" t="str">
        <f>IF(COUNTIF(Text!$C$4:$C$110,C1523)&gt;0,VLOOKUP(C1523,Text!$C$4:$H$110,6,FALSE),"")</f>
        <v/>
      </c>
      <c r="C1523" s="53" t="s">
        <v>432</v>
      </c>
      <c r="D1523" s="61" t="s">
        <v>3104</v>
      </c>
      <c r="E1523" s="52" t="s">
        <v>3104</v>
      </c>
      <c r="F1523" s="52"/>
    </row>
    <row r="1524" spans="2:6" ht="25" x14ac:dyDescent="0.25">
      <c r="B1524" s="52" t="str">
        <f>IF(COUNTIF(Text!$C$4:$C$110,C1524)&gt;0,VLOOKUP(C1524,Text!$C$4:$H$110,6,FALSE),"")</f>
        <v/>
      </c>
      <c r="C1524" s="53" t="s">
        <v>433</v>
      </c>
      <c r="D1524" s="61" t="s">
        <v>1544</v>
      </c>
      <c r="E1524" s="52" t="s">
        <v>1544</v>
      </c>
      <c r="F1524" s="52"/>
    </row>
    <row r="1525" spans="2:6" x14ac:dyDescent="0.25">
      <c r="B1525" s="52" t="str">
        <f>IF(COUNTIF(Text!$C$4:$C$110,C1525)&gt;0,VLOOKUP(C1525,Text!$C$4:$H$110,6,FALSE),"")</f>
        <v/>
      </c>
      <c r="C1525" s="53" t="s">
        <v>434</v>
      </c>
      <c r="D1525" s="61" t="s">
        <v>3105</v>
      </c>
      <c r="E1525" s="52" t="s">
        <v>3105</v>
      </c>
      <c r="F1525" s="52"/>
    </row>
    <row r="1526" spans="2:6" x14ac:dyDescent="0.25">
      <c r="B1526" s="52" t="str">
        <f>IF(COUNTIF(Text!$C$4:$C$110,C1526)&gt;0,VLOOKUP(C1526,Text!$C$4:$H$110,6,FALSE),"")</f>
        <v/>
      </c>
      <c r="C1526" s="53" t="s">
        <v>435</v>
      </c>
      <c r="D1526" s="61" t="s">
        <v>2567</v>
      </c>
      <c r="E1526" s="52" t="s">
        <v>2567</v>
      </c>
      <c r="F1526" s="52"/>
    </row>
    <row r="1527" spans="2:6" ht="25" x14ac:dyDescent="0.25">
      <c r="B1527" s="52" t="str">
        <f>IF(COUNTIF(Text!$C$4:$C$110,C1527)&gt;0,VLOOKUP(C1527,Text!$C$4:$H$110,6,FALSE),"")</f>
        <v/>
      </c>
      <c r="C1527" s="53" t="s">
        <v>436</v>
      </c>
      <c r="D1527" s="61" t="s">
        <v>3106</v>
      </c>
      <c r="E1527" s="52" t="s">
        <v>3106</v>
      </c>
      <c r="F1527" s="52"/>
    </row>
    <row r="1528" spans="2:6" ht="12.75" customHeight="1" x14ac:dyDescent="0.25">
      <c r="B1528" s="52" t="str">
        <f>IF(COUNTIF(Text!$C$4:$C$110,C1528)&gt;0,VLOOKUP(C1528,Text!$C$4:$H$110,6,FALSE),"")</f>
        <v/>
      </c>
      <c r="C1528" s="53" t="s">
        <v>437</v>
      </c>
      <c r="D1528" s="61" t="s">
        <v>2371</v>
      </c>
      <c r="E1528" s="52" t="s">
        <v>2371</v>
      </c>
      <c r="F1528" s="52"/>
    </row>
    <row r="1529" spans="2:6" ht="12.75" customHeight="1" x14ac:dyDescent="0.25">
      <c r="B1529" s="52" t="str">
        <f>IF(COUNTIF(Text!$C$4:$C$110,C1529)&gt;0,VLOOKUP(C1529,Text!$C$4:$H$110,6,FALSE),"")</f>
        <v/>
      </c>
      <c r="C1529" s="53" t="s">
        <v>438</v>
      </c>
      <c r="D1529" s="61" t="s">
        <v>2666</v>
      </c>
      <c r="E1529" s="52" t="s">
        <v>2666</v>
      </c>
      <c r="F1529" s="52"/>
    </row>
    <row r="1530" spans="2:6" ht="12.75" customHeight="1" x14ac:dyDescent="0.25">
      <c r="B1530" s="52" t="str">
        <f>IF(COUNTIF(Text!$C$4:$C$110,C1530)&gt;0,VLOOKUP(C1530,Text!$C$4:$H$110,6,FALSE),"")</f>
        <v/>
      </c>
      <c r="C1530" s="53" t="s">
        <v>439</v>
      </c>
      <c r="D1530" s="61" t="s">
        <v>2568</v>
      </c>
      <c r="E1530" s="52" t="s">
        <v>2568</v>
      </c>
      <c r="F1530" s="52"/>
    </row>
    <row r="1531" spans="2:6" ht="12.75" customHeight="1" x14ac:dyDescent="0.25">
      <c r="B1531" s="52" t="str">
        <f>IF(COUNTIF(Text!$C$4:$C$110,C1531)&gt;0,VLOOKUP(C1531,Text!$C$4:$H$110,6,FALSE),"")</f>
        <v/>
      </c>
      <c r="C1531" s="53" t="s">
        <v>2515</v>
      </c>
      <c r="D1531" s="61" t="s">
        <v>2516</v>
      </c>
      <c r="E1531" s="52" t="s">
        <v>2516</v>
      </c>
      <c r="F1531" s="52"/>
    </row>
    <row r="1532" spans="2:6" ht="12.75" customHeight="1" x14ac:dyDescent="0.25">
      <c r="B1532" s="52" t="str">
        <f>IF(COUNTIF(Text!$C$4:$C$110,C1532)&gt;0,VLOOKUP(C1532,Text!$C$4:$H$110,6,FALSE),"")</f>
        <v/>
      </c>
      <c r="C1532" s="53" t="s">
        <v>441</v>
      </c>
      <c r="D1532" s="61" t="s">
        <v>2248</v>
      </c>
      <c r="E1532" s="52" t="s">
        <v>2248</v>
      </c>
      <c r="F1532" s="52"/>
    </row>
    <row r="1533" spans="2:6" ht="12.75" customHeight="1" x14ac:dyDescent="0.25">
      <c r="B1533" s="52" t="str">
        <f>IF(COUNTIF(Text!$C$4:$C$110,C1533)&gt;0,VLOOKUP(C1533,Text!$C$4:$H$110,6,FALSE),"")</f>
        <v/>
      </c>
      <c r="C1533" s="53" t="s">
        <v>2690</v>
      </c>
      <c r="D1533" s="61" t="s">
        <v>2691</v>
      </c>
      <c r="E1533" s="52" t="s">
        <v>2691</v>
      </c>
      <c r="F1533" s="52"/>
    </row>
    <row r="1534" spans="2:6" ht="12.75" customHeight="1" x14ac:dyDescent="0.25">
      <c r="B1534" s="52" t="str">
        <f>IF(COUNTIF(Text!$C$4:$C$110,C1534)&gt;0,VLOOKUP(C1534,Text!$C$4:$H$110,6,FALSE),"")</f>
        <v/>
      </c>
      <c r="C1534" s="53" t="s">
        <v>443</v>
      </c>
      <c r="D1534" s="61" t="s">
        <v>2343</v>
      </c>
      <c r="E1534" s="52" t="s">
        <v>2343</v>
      </c>
      <c r="F1534" s="52"/>
    </row>
    <row r="1535" spans="2:6" ht="12.75" customHeight="1" x14ac:dyDescent="0.25">
      <c r="B1535" s="52" t="str">
        <f>IF(COUNTIF(Text!$C$4:$C$110,C1535)&gt;0,VLOOKUP(C1535,Text!$C$4:$H$110,6,FALSE),"")</f>
        <v/>
      </c>
      <c r="C1535" s="53" t="s">
        <v>444</v>
      </c>
      <c r="D1535" s="61" t="s">
        <v>2566</v>
      </c>
      <c r="E1535" s="52" t="s">
        <v>2566</v>
      </c>
      <c r="F1535" s="52"/>
    </row>
    <row r="1536" spans="2:6" ht="12.75" customHeight="1" x14ac:dyDescent="0.25">
      <c r="B1536" s="52" t="str">
        <f>IF(COUNTIF(Text!$C$4:$C$110,C1536)&gt;0,VLOOKUP(C1536,Text!$C$4:$H$110,6,FALSE),"")</f>
        <v/>
      </c>
      <c r="C1536" s="53" t="s">
        <v>2390</v>
      </c>
      <c r="D1536" s="61" t="s">
        <v>1445</v>
      </c>
      <c r="E1536" s="52" t="s">
        <v>1445</v>
      </c>
      <c r="F1536" s="52"/>
    </row>
    <row r="1537" spans="2:6" ht="12.75" customHeight="1" x14ac:dyDescent="0.25">
      <c r="B1537" s="52" t="str">
        <f>IF(COUNTIF(Text!$C$4:$C$110,C1537)&gt;0,VLOOKUP(C1537,Text!$C$4:$H$110,6,FALSE),"")</f>
        <v/>
      </c>
      <c r="C1537" s="53" t="s">
        <v>447</v>
      </c>
      <c r="D1537" s="61" t="s">
        <v>3107</v>
      </c>
      <c r="E1537" s="52" t="s">
        <v>3107</v>
      </c>
      <c r="F1537" s="52"/>
    </row>
    <row r="1538" spans="2:6" ht="12.75" customHeight="1" x14ac:dyDescent="0.25">
      <c r="B1538" s="52" t="str">
        <f>IF(COUNTIF(Text!$C$4:$C$110,C1538)&gt;0,VLOOKUP(C1538,Text!$C$4:$H$110,6,FALSE),"")</f>
        <v/>
      </c>
      <c r="C1538" s="53" t="s">
        <v>3108</v>
      </c>
      <c r="D1538" s="61" t="s">
        <v>3109</v>
      </c>
      <c r="E1538" s="52" t="s">
        <v>3109</v>
      </c>
      <c r="F1538" s="52"/>
    </row>
    <row r="1539" spans="2:6" ht="12.75" customHeight="1" x14ac:dyDescent="0.25">
      <c r="B1539" s="52" t="str">
        <f>IF(COUNTIF(Text!$C$4:$C$110,C1539)&gt;0,VLOOKUP(C1539,Text!$C$4:$H$110,6,FALSE),"")</f>
        <v/>
      </c>
      <c r="C1539" s="53" t="s">
        <v>450</v>
      </c>
      <c r="D1539" s="61" t="s">
        <v>2197</v>
      </c>
      <c r="E1539" s="52" t="s">
        <v>2197</v>
      </c>
      <c r="F1539" s="52"/>
    </row>
    <row r="1540" spans="2:6" ht="12.75" customHeight="1" x14ac:dyDescent="0.25">
      <c r="B1540" s="52" t="str">
        <f>IF(COUNTIF(Text!$C$4:$C$110,C1540)&gt;0,VLOOKUP(C1540,Text!$C$4:$H$110,6,FALSE),"")</f>
        <v/>
      </c>
      <c r="C1540" s="53" t="s">
        <v>451</v>
      </c>
      <c r="D1540" s="61" t="s">
        <v>2195</v>
      </c>
      <c r="E1540" s="52" t="s">
        <v>2195</v>
      </c>
      <c r="F1540" s="52"/>
    </row>
    <row r="1541" spans="2:6" ht="12.75" customHeight="1" x14ac:dyDescent="0.25">
      <c r="B1541" s="52" t="str">
        <f>IF(COUNTIF(Text!$C$4:$C$110,C1541)&gt;0,VLOOKUP(C1541,Text!$C$4:$H$110,6,FALSE),"")</f>
        <v/>
      </c>
      <c r="C1541" s="53" t="s">
        <v>452</v>
      </c>
      <c r="D1541" s="61" t="s">
        <v>3110</v>
      </c>
      <c r="E1541" s="52" t="s">
        <v>3110</v>
      </c>
      <c r="F1541" s="52"/>
    </row>
    <row r="1542" spans="2:6" ht="12.75" customHeight="1" x14ac:dyDescent="0.25">
      <c r="B1542" s="52" t="str">
        <f>IF(COUNTIF(Text!$C$4:$C$110,C1542)&gt;0,VLOOKUP(C1542,Text!$C$4:$H$110,6,FALSE),"")</f>
        <v/>
      </c>
      <c r="C1542" s="53" t="s">
        <v>453</v>
      </c>
      <c r="D1542" s="61" t="s">
        <v>3111</v>
      </c>
      <c r="E1542" s="52" t="s">
        <v>3111</v>
      </c>
      <c r="F1542" s="52"/>
    </row>
    <row r="1543" spans="2:6" ht="12.75" customHeight="1" x14ac:dyDescent="0.25">
      <c r="B1543" s="52" t="str">
        <f>IF(COUNTIF(Text!$C$4:$C$110,C1543)&gt;0,VLOOKUP(C1543,Text!$C$4:$H$110,6,FALSE),"")</f>
        <v/>
      </c>
      <c r="C1543" s="53" t="s">
        <v>454</v>
      </c>
      <c r="D1543" s="61" t="s">
        <v>3112</v>
      </c>
      <c r="E1543" s="52" t="s">
        <v>3112</v>
      </c>
      <c r="F1543" s="52"/>
    </row>
    <row r="1544" spans="2:6" ht="12.75" customHeight="1" x14ac:dyDescent="0.25">
      <c r="B1544" s="52" t="str">
        <f>IF(COUNTIF(Text!$C$4:$C$110,C1544)&gt;0,VLOOKUP(C1544,Text!$C$4:$H$110,6,FALSE),"")</f>
        <v/>
      </c>
      <c r="C1544" s="53" t="s">
        <v>402</v>
      </c>
      <c r="D1544" s="61" t="s">
        <v>3113</v>
      </c>
      <c r="E1544" s="52" t="s">
        <v>3113</v>
      </c>
      <c r="F1544" s="52"/>
    </row>
    <row r="1545" spans="2:6" ht="12.75" customHeight="1" x14ac:dyDescent="0.25">
      <c r="B1545" s="52" t="str">
        <f>IF(COUNTIF(Text!$C$4:$C$110,C1545)&gt;0,VLOOKUP(C1545,Text!$C$4:$H$110,6,FALSE),"")</f>
        <v/>
      </c>
      <c r="C1545" s="53" t="s">
        <v>455</v>
      </c>
      <c r="D1545" s="61" t="s">
        <v>2349</v>
      </c>
      <c r="E1545" s="52" t="s">
        <v>2349</v>
      </c>
      <c r="F1545" s="52"/>
    </row>
    <row r="1546" spans="2:6" ht="12.75" customHeight="1" x14ac:dyDescent="0.25">
      <c r="B1546" s="52" t="str">
        <f>IF(COUNTIF(Text!$C$4:$C$110,C1546)&gt;0,VLOOKUP(C1546,Text!$C$4:$H$110,6,FALSE),"")</f>
        <v/>
      </c>
      <c r="C1546" s="53" t="s">
        <v>456</v>
      </c>
      <c r="D1546" s="61" t="s">
        <v>3114</v>
      </c>
      <c r="E1546" s="52" t="s">
        <v>3114</v>
      </c>
      <c r="F1546" s="52"/>
    </row>
    <row r="1547" spans="2:6" ht="12.75" customHeight="1" x14ac:dyDescent="0.25">
      <c r="B1547" s="52" t="str">
        <f>IF(COUNTIF(Text!$C$4:$C$110,C1547)&gt;0,VLOOKUP(C1547,Text!$C$4:$H$110,6,FALSE),"")</f>
        <v/>
      </c>
      <c r="C1547" s="53" t="s">
        <v>3115</v>
      </c>
      <c r="D1547" s="61" t="s">
        <v>3116</v>
      </c>
      <c r="E1547" s="53" t="s">
        <v>3116</v>
      </c>
      <c r="F1547" s="52"/>
    </row>
    <row r="1548" spans="2:6" ht="12.75" customHeight="1" x14ac:dyDescent="0.25">
      <c r="B1548" s="52" t="str">
        <f>IF(COUNTIF(Text!$C$4:$C$110,C1548)&gt;0,VLOOKUP(C1548,Text!$C$4:$H$110,6,FALSE),"")</f>
        <v/>
      </c>
      <c r="C1548" s="53" t="s">
        <v>458</v>
      </c>
      <c r="D1548" s="61" t="s">
        <v>1265</v>
      </c>
      <c r="E1548" s="53" t="s">
        <v>1265</v>
      </c>
      <c r="F1548" s="52"/>
    </row>
    <row r="1549" spans="2:6" ht="12.75" customHeight="1" x14ac:dyDescent="0.25">
      <c r="B1549" s="52" t="str">
        <f>IF(COUNTIF(Text!$C$4:$C$110,C1549)&gt;0,VLOOKUP(C1549,Text!$C$4:$H$110,6,FALSE),"")</f>
        <v/>
      </c>
      <c r="C1549" s="53" t="s">
        <v>459</v>
      </c>
      <c r="D1549" s="61" t="s">
        <v>2357</v>
      </c>
      <c r="E1549" s="53" t="s">
        <v>2357</v>
      </c>
      <c r="F1549" s="52"/>
    </row>
    <row r="1550" spans="2:6" ht="12.75" customHeight="1" x14ac:dyDescent="0.25">
      <c r="B1550" s="52" t="str">
        <f>IF(COUNTIF(Text!$C$4:$C$110,C1550)&gt;0,VLOOKUP(C1550,Text!$C$4:$H$110,6,FALSE),"")</f>
        <v/>
      </c>
      <c r="C1550" s="53" t="s">
        <v>3117</v>
      </c>
      <c r="D1550" s="61" t="s">
        <v>3118</v>
      </c>
      <c r="E1550" s="53" t="s">
        <v>3118</v>
      </c>
      <c r="F1550" s="52"/>
    </row>
    <row r="1551" spans="2:6" ht="12.75" customHeight="1" x14ac:dyDescent="0.25">
      <c r="B1551" s="52" t="str">
        <f>IF(COUNTIF(Text!$C$4:$C$110,C1551)&gt;0,VLOOKUP(C1551,Text!$C$4:$H$110,6,FALSE),"")</f>
        <v/>
      </c>
      <c r="C1551" s="53" t="s">
        <v>3119</v>
      </c>
      <c r="D1551" s="61" t="s">
        <v>3120</v>
      </c>
      <c r="E1551" s="61" t="s">
        <v>3120</v>
      </c>
      <c r="F1551" s="52"/>
    </row>
    <row r="1552" spans="2:6" ht="12.75" customHeight="1" x14ac:dyDescent="0.25">
      <c r="B1552" s="52" t="str">
        <f>IF(COUNTIF(Text!$C$4:$C$110,C1552)&gt;0,VLOOKUP(C1552,Text!$C$4:$H$110,6,FALSE),"")</f>
        <v/>
      </c>
      <c r="C1552" s="53" t="s">
        <v>3121</v>
      </c>
      <c r="D1552" s="61" t="s">
        <v>3122</v>
      </c>
      <c r="E1552" s="53" t="s">
        <v>3122</v>
      </c>
      <c r="F1552" s="52"/>
    </row>
    <row r="1553" spans="2:6" ht="12.75" customHeight="1" x14ac:dyDescent="0.25">
      <c r="B1553" s="52" t="str">
        <f>IF(COUNTIF(Text!$C$4:$C$110,C1553)&gt;0,VLOOKUP(C1553,Text!$C$4:$H$110,6,FALSE),"")</f>
        <v/>
      </c>
      <c r="C1553" s="53" t="s">
        <v>461</v>
      </c>
      <c r="D1553" s="61" t="s">
        <v>3123</v>
      </c>
      <c r="E1553" s="53" t="s">
        <v>3123</v>
      </c>
      <c r="F1553" s="52"/>
    </row>
    <row r="1554" spans="2:6" ht="12.75" customHeight="1" x14ac:dyDescent="0.25">
      <c r="B1554" s="52" t="str">
        <f>IF(COUNTIF(Text!$C$4:$C$110,C1554)&gt;0,VLOOKUP(C1554,Text!$C$4:$H$110,6,FALSE),"")</f>
        <v/>
      </c>
      <c r="C1554" s="53" t="s">
        <v>463</v>
      </c>
      <c r="D1554" s="61" t="s">
        <v>3124</v>
      </c>
      <c r="E1554" s="53" t="s">
        <v>3124</v>
      </c>
      <c r="F1554" s="52"/>
    </row>
    <row r="1555" spans="2:6" ht="12.75" customHeight="1" x14ac:dyDescent="0.25">
      <c r="B1555" s="52" t="str">
        <f>IF(COUNTIF(Text!$C$4:$C$110,C1555)&gt;0,VLOOKUP(C1555,Text!$C$4:$H$110,6,FALSE),"")</f>
        <v/>
      </c>
      <c r="C1555" s="53" t="s">
        <v>466</v>
      </c>
      <c r="D1555" s="61" t="s">
        <v>3125</v>
      </c>
      <c r="E1555" s="53" t="s">
        <v>3125</v>
      </c>
      <c r="F1555" s="52"/>
    </row>
    <row r="1556" spans="2:6" ht="12.75" customHeight="1" x14ac:dyDescent="0.25">
      <c r="B1556" s="52" t="str">
        <f>IF(COUNTIF(Text!$C$4:$C$110,C1556)&gt;0,VLOOKUP(C1556,Text!$C$4:$H$110,6,FALSE),"")</f>
        <v/>
      </c>
      <c r="C1556" s="53" t="s">
        <v>467</v>
      </c>
      <c r="D1556" s="61" t="s">
        <v>3126</v>
      </c>
      <c r="E1556" s="53" t="s">
        <v>3126</v>
      </c>
      <c r="F1556" s="52"/>
    </row>
    <row r="1557" spans="2:6" ht="12.75" customHeight="1" x14ac:dyDescent="0.25">
      <c r="B1557" s="52" t="str">
        <f>IF(COUNTIF(Text!$C$4:$C$110,C1557)&gt;0,VLOOKUP(C1557,Text!$C$4:$H$110,6,FALSE),"")</f>
        <v/>
      </c>
      <c r="C1557" s="53" t="s">
        <v>468</v>
      </c>
      <c r="D1557" s="61" t="s">
        <v>3127</v>
      </c>
      <c r="E1557" s="53" t="s">
        <v>3127</v>
      </c>
      <c r="F1557" s="52"/>
    </row>
    <row r="1558" spans="2:6" ht="12.75" customHeight="1" x14ac:dyDescent="0.25">
      <c r="B1558" s="52" t="str">
        <f>IF(COUNTIF(Text!$C$4:$C$110,C1558)&gt;0,VLOOKUP(C1558,Text!$C$4:$H$110,6,FALSE),"")</f>
        <v/>
      </c>
      <c r="C1558" s="53" t="s">
        <v>469</v>
      </c>
      <c r="D1558" s="61" t="s">
        <v>2163</v>
      </c>
      <c r="E1558" s="53" t="s">
        <v>2163</v>
      </c>
      <c r="F1558" s="52"/>
    </row>
    <row r="1559" spans="2:6" ht="12.75" customHeight="1" x14ac:dyDescent="0.25">
      <c r="B1559" s="52" t="str">
        <f>IF(COUNTIF(Text!$C$4:$C$110,C1559)&gt;0,VLOOKUP(C1559,Text!$C$4:$H$110,6,FALSE),"")</f>
        <v/>
      </c>
      <c r="C1559" s="53" t="s">
        <v>470</v>
      </c>
      <c r="D1559" s="61" t="s">
        <v>2162</v>
      </c>
      <c r="E1559" s="52" t="s">
        <v>2162</v>
      </c>
      <c r="F1559" s="52"/>
    </row>
    <row r="1560" spans="2:6" ht="12.75" customHeight="1" x14ac:dyDescent="0.25">
      <c r="B1560" s="52" t="str">
        <f>IF(COUNTIF(Text!$C$4:$C$110,C1560)&gt;0,VLOOKUP(C1560,Text!$C$4:$H$110,6,FALSE),"")</f>
        <v/>
      </c>
      <c r="C1560" s="53" t="s">
        <v>471</v>
      </c>
      <c r="D1560" s="61" t="s">
        <v>3128</v>
      </c>
      <c r="E1560" s="63" t="s">
        <v>3128</v>
      </c>
      <c r="F1560" s="52"/>
    </row>
    <row r="1561" spans="2:6" ht="37.5" x14ac:dyDescent="0.25">
      <c r="B1561" s="52" t="str">
        <f>IF(COUNTIF(Text!$C$4:$C$110,C1561)&gt;0,VLOOKUP(C1561,Text!$C$4:$H$110,6,FALSE),"")</f>
        <v/>
      </c>
      <c r="C1561" s="53" t="s">
        <v>472</v>
      </c>
      <c r="D1561" s="61" t="s">
        <v>3129</v>
      </c>
      <c r="E1561" s="52" t="s">
        <v>3129</v>
      </c>
      <c r="F1561" s="52"/>
    </row>
    <row r="1562" spans="2:6" x14ac:dyDescent="0.25">
      <c r="B1562" s="52" t="str">
        <f>IF(COUNTIF(Text!$C$4:$C$110,C1562)&gt;0,VLOOKUP(C1562,Text!$C$4:$H$110,6,FALSE),"")</f>
        <v/>
      </c>
      <c r="C1562" s="53" t="s">
        <v>473</v>
      </c>
      <c r="D1562" s="61" t="s">
        <v>3130</v>
      </c>
      <c r="E1562" s="52" t="s">
        <v>3130</v>
      </c>
      <c r="F1562" s="52"/>
    </row>
    <row r="1563" spans="2:6" x14ac:dyDescent="0.25">
      <c r="B1563" s="52" t="str">
        <f>IF(COUNTIF(Text!$C$4:$C$110,C1563)&gt;0,VLOOKUP(C1563,Text!$C$4:$H$110,6,FALSE),"")</f>
        <v/>
      </c>
      <c r="C1563" s="53" t="s">
        <v>1036</v>
      </c>
      <c r="D1563" s="61" t="s">
        <v>3131</v>
      </c>
      <c r="E1563" s="52" t="s">
        <v>3131</v>
      </c>
      <c r="F1563" s="52"/>
    </row>
    <row r="1564" spans="2:6" x14ac:dyDescent="0.25">
      <c r="B1564" s="52" t="str">
        <f>IF(COUNTIF(Text!$C$4:$C$110,C1564)&gt;0,VLOOKUP(C1564,Text!$C$4:$H$110,6,FALSE),"")</f>
        <v/>
      </c>
      <c r="C1564" s="53" t="s">
        <v>2113</v>
      </c>
      <c r="D1564" s="61" t="s">
        <v>3132</v>
      </c>
      <c r="E1564" s="52" t="s">
        <v>3132</v>
      </c>
      <c r="F1564" s="52"/>
    </row>
    <row r="1565" spans="2:6" x14ac:dyDescent="0.25">
      <c r="B1565" s="52" t="str">
        <f>IF(COUNTIF(Text!$C$4:$C$110,C1565)&gt;0,VLOOKUP(C1565,Text!$C$4:$H$110,6,FALSE),"")</f>
        <v/>
      </c>
      <c r="C1565" s="53" t="s">
        <v>476</v>
      </c>
      <c r="D1565" s="61" t="s">
        <v>2650</v>
      </c>
      <c r="E1565" s="52" t="s">
        <v>2650</v>
      </c>
      <c r="F1565" s="52"/>
    </row>
    <row r="1566" spans="2:6" ht="25" x14ac:dyDescent="0.25">
      <c r="B1566" s="52" t="str">
        <f>IF(COUNTIF(Text!$C$4:$C$110,C1566)&gt;0,VLOOKUP(C1566,Text!$C$4:$H$110,6,FALSE),"")</f>
        <v/>
      </c>
      <c r="C1566" s="53" t="s">
        <v>477</v>
      </c>
      <c r="D1566" s="61" t="s">
        <v>3133</v>
      </c>
      <c r="E1566" s="52" t="s">
        <v>3133</v>
      </c>
      <c r="F1566" s="52"/>
    </row>
    <row r="1567" spans="2:6" ht="25" x14ac:dyDescent="0.25">
      <c r="B1567" s="52" t="str">
        <f>IF(COUNTIF(Text!$C$4:$C$110,C1567)&gt;0,VLOOKUP(C1567,Text!$C$4:$H$110,6,FALSE),"")</f>
        <v/>
      </c>
      <c r="C1567" s="53" t="s">
        <v>478</v>
      </c>
      <c r="D1567" s="61" t="s">
        <v>3134</v>
      </c>
      <c r="E1567" s="52" t="s">
        <v>3134</v>
      </c>
      <c r="F1567" s="52"/>
    </row>
    <row r="1568" spans="2:6" ht="25" x14ac:dyDescent="0.25">
      <c r="B1568" s="52" t="str">
        <f>IF(COUNTIF(Text!$C$4:$C$110,C1568)&gt;0,VLOOKUP(C1568,Text!$C$4:$H$110,6,FALSE),"")</f>
        <v/>
      </c>
      <c r="C1568" s="53" t="s">
        <v>479</v>
      </c>
      <c r="D1568" s="61" t="s">
        <v>3135</v>
      </c>
      <c r="E1568" s="52" t="s">
        <v>3135</v>
      </c>
      <c r="F1568" s="52"/>
    </row>
    <row r="1569" spans="2:6" ht="37.5" x14ac:dyDescent="0.25">
      <c r="B1569" s="52" t="str">
        <f>IF(COUNTIF(Text!$C$4:$C$110,C1569)&gt;0,VLOOKUP(C1569,Text!$C$4:$H$110,6,FALSE),"")</f>
        <v/>
      </c>
      <c r="C1569" s="53" t="s">
        <v>480</v>
      </c>
      <c r="D1569" s="61" t="s">
        <v>3136</v>
      </c>
      <c r="E1569" s="52" t="s">
        <v>3136</v>
      </c>
      <c r="F1569" s="52"/>
    </row>
    <row r="1570" spans="2:6" ht="25" x14ac:dyDescent="0.25">
      <c r="B1570" s="52" t="str">
        <f>IF(COUNTIF(Text!$C$4:$C$110,C1570)&gt;0,VLOOKUP(C1570,Text!$C$4:$H$110,6,FALSE),"")</f>
        <v/>
      </c>
      <c r="C1570" s="53" t="s">
        <v>3137</v>
      </c>
      <c r="D1570" s="61" t="s">
        <v>2426</v>
      </c>
      <c r="E1570" s="52" t="s">
        <v>2426</v>
      </c>
      <c r="F1570" s="52"/>
    </row>
    <row r="1571" spans="2:6" ht="25" x14ac:dyDescent="0.25">
      <c r="B1571" s="52" t="str">
        <f>IF(COUNTIF(Text!$C$4:$C$110,C1571)&gt;0,VLOOKUP(C1571,Text!$C$4:$H$110,6,FALSE),"")</f>
        <v/>
      </c>
      <c r="C1571" s="53" t="s">
        <v>483</v>
      </c>
      <c r="D1571" s="61" t="s">
        <v>3138</v>
      </c>
      <c r="E1571" s="52" t="s">
        <v>3138</v>
      </c>
      <c r="F1571" s="52"/>
    </row>
    <row r="1572" spans="2:6" ht="25" x14ac:dyDescent="0.25">
      <c r="B1572" s="52" t="str">
        <f>IF(COUNTIF(Text!$C$4:$C$110,C1572)&gt;0,VLOOKUP(C1572,Text!$C$4:$H$110,6,FALSE),"")</f>
        <v/>
      </c>
      <c r="C1572" s="53" t="s">
        <v>484</v>
      </c>
      <c r="D1572" s="61" t="s">
        <v>3139</v>
      </c>
      <c r="E1572" s="52" t="s">
        <v>3139</v>
      </c>
      <c r="F1572" s="52"/>
    </row>
    <row r="1573" spans="2:6" ht="25" x14ac:dyDescent="0.25">
      <c r="B1573" s="52" t="str">
        <f>IF(COUNTIF(Text!$C$4:$C$110,C1573)&gt;0,VLOOKUP(C1573,Text!$C$4:$H$110,6,FALSE),"")</f>
        <v/>
      </c>
      <c r="C1573" s="53" t="s">
        <v>485</v>
      </c>
      <c r="D1573" s="61" t="s">
        <v>3140</v>
      </c>
      <c r="E1573" s="52" t="s">
        <v>3140</v>
      </c>
      <c r="F1573" s="52"/>
    </row>
    <row r="1574" spans="2:6" ht="25" x14ac:dyDescent="0.25">
      <c r="B1574" s="52" t="str">
        <f>IF(COUNTIF(Text!$C$4:$C$110,C1574)&gt;0,VLOOKUP(C1574,Text!$C$4:$H$110,6,FALSE),"")</f>
        <v/>
      </c>
      <c r="C1574" s="53" t="s">
        <v>486</v>
      </c>
      <c r="D1574" s="61" t="s">
        <v>3141</v>
      </c>
      <c r="E1574" s="52" t="s">
        <v>3141</v>
      </c>
      <c r="F1574" s="52"/>
    </row>
    <row r="1575" spans="2:6" x14ac:dyDescent="0.25">
      <c r="B1575" s="52" t="str">
        <f>IF(COUNTIF(Text!$C$4:$C$110,C1575)&gt;0,VLOOKUP(C1575,Text!$C$4:$H$110,6,FALSE),"")</f>
        <v/>
      </c>
      <c r="C1575" s="53" t="s">
        <v>3142</v>
      </c>
      <c r="D1575" s="61" t="s">
        <v>3143</v>
      </c>
      <c r="E1575" s="52" t="s">
        <v>3143</v>
      </c>
      <c r="F1575" s="52"/>
    </row>
    <row r="1576" spans="2:6" x14ac:dyDescent="0.25">
      <c r="B1576" s="52" t="str">
        <f>IF(COUNTIF(Text!$C$4:$C$110,C1576)&gt;0,VLOOKUP(C1576,Text!$C$4:$H$110,6,FALSE),"")</f>
        <v/>
      </c>
      <c r="C1576" s="53" t="s">
        <v>334</v>
      </c>
      <c r="D1576" s="61" t="s">
        <v>3144</v>
      </c>
      <c r="E1576" s="52" t="s">
        <v>3144</v>
      </c>
      <c r="F1576" s="52"/>
    </row>
    <row r="1577" spans="2:6" x14ac:dyDescent="0.25">
      <c r="B1577" s="52" t="str">
        <f>IF(COUNTIF(Text!$C$4:$C$110,C1577)&gt;0,VLOOKUP(C1577,Text!$C$4:$H$110,6,FALSE),"")</f>
        <v/>
      </c>
      <c r="C1577" s="53" t="s">
        <v>335</v>
      </c>
      <c r="D1577" s="61" t="s">
        <v>2379</v>
      </c>
      <c r="E1577" s="52" t="s">
        <v>2379</v>
      </c>
      <c r="F1577" s="52"/>
    </row>
    <row r="1578" spans="2:6" x14ac:dyDescent="0.25">
      <c r="B1578" s="52" t="str">
        <f>IF(COUNTIF(Text!$C$4:$C$110,C1578)&gt;0,VLOOKUP(C1578,Text!$C$4:$H$110,6,FALSE),"")</f>
        <v/>
      </c>
      <c r="C1578" s="53" t="s">
        <v>336</v>
      </c>
      <c r="D1578" s="61" t="s">
        <v>336</v>
      </c>
      <c r="E1578" s="52" t="s">
        <v>336</v>
      </c>
      <c r="F1578" s="52"/>
    </row>
    <row r="1579" spans="2:6" x14ac:dyDescent="0.25">
      <c r="B1579" s="52" t="str">
        <f>IF(COUNTIF(Text!$C$4:$C$110,C1579)&gt;0,VLOOKUP(C1579,Text!$C$4:$H$110,6,FALSE),"")</f>
        <v/>
      </c>
      <c r="C1579" s="53" t="s">
        <v>337</v>
      </c>
      <c r="D1579" s="61" t="s">
        <v>3145</v>
      </c>
      <c r="E1579" s="52" t="s">
        <v>3145</v>
      </c>
      <c r="F1579" s="52"/>
    </row>
    <row r="1580" spans="2:6" ht="25" x14ac:dyDescent="0.25">
      <c r="B1580" s="52" t="str">
        <f>IF(COUNTIF(Text!$C$4:$C$110,C1580)&gt;0,VLOOKUP(C1580,Text!$C$4:$H$110,6,FALSE),"")</f>
        <v/>
      </c>
      <c r="C1580" s="53" t="s">
        <v>338</v>
      </c>
      <c r="D1580" s="61" t="s">
        <v>2426</v>
      </c>
      <c r="E1580" s="52" t="s">
        <v>2426</v>
      </c>
      <c r="F1580" s="52"/>
    </row>
    <row r="1581" spans="2:6" x14ac:dyDescent="0.25">
      <c r="B1581" s="52" t="str">
        <f>IF(COUNTIF(Text!$C$4:$C$110,C1581)&gt;0,VLOOKUP(C1581,Text!$C$4:$H$110,6,FALSE),"")</f>
        <v/>
      </c>
      <c r="C1581" s="53" t="s">
        <v>339</v>
      </c>
      <c r="D1581" s="61" t="s">
        <v>2331</v>
      </c>
      <c r="E1581" s="52" t="s">
        <v>2331</v>
      </c>
      <c r="F1581" s="52"/>
    </row>
    <row r="1582" spans="2:6" x14ac:dyDescent="0.25">
      <c r="B1582" s="52" t="str">
        <f>IF(COUNTIF(Text!$C$4:$C$110,C1582)&gt;0,VLOOKUP(C1582,Text!$C$4:$H$110,6,FALSE),"")</f>
        <v/>
      </c>
      <c r="C1582" s="53" t="s">
        <v>334</v>
      </c>
      <c r="D1582" s="61" t="s">
        <v>3144</v>
      </c>
      <c r="E1582" s="52" t="s">
        <v>3144</v>
      </c>
      <c r="F1582" s="52"/>
    </row>
    <row r="1583" spans="2:6" x14ac:dyDescent="0.25">
      <c r="B1583" s="52" t="str">
        <f>IF(COUNTIF(Text!$C$4:$C$110,C1583)&gt;0,VLOOKUP(C1583,Text!$C$4:$H$110,6,FALSE),"")</f>
        <v/>
      </c>
      <c r="C1583" s="53" t="s">
        <v>340</v>
      </c>
      <c r="D1583" s="61" t="s">
        <v>2517</v>
      </c>
      <c r="E1583" s="52" t="s">
        <v>2517</v>
      </c>
      <c r="F1583" s="52"/>
    </row>
    <row r="1584" spans="2:6" ht="25" x14ac:dyDescent="0.25">
      <c r="B1584" s="52" t="str">
        <f>IF(COUNTIF(Text!$C$4:$C$110,C1584)&gt;0,VLOOKUP(C1584,Text!$C$4:$H$110,6,FALSE),"")</f>
        <v/>
      </c>
      <c r="C1584" s="53" t="s">
        <v>3146</v>
      </c>
      <c r="D1584" s="61" t="s">
        <v>3147</v>
      </c>
      <c r="E1584" s="52" t="s">
        <v>3147</v>
      </c>
      <c r="F1584" s="52"/>
    </row>
    <row r="1585" spans="2:6" ht="25" x14ac:dyDescent="0.25">
      <c r="B1585" s="52" t="str">
        <f>IF(COUNTIF(Text!$C$4:$C$110,C1585)&gt;0,VLOOKUP(C1585,Text!$C$4:$H$110,6,FALSE),"")</f>
        <v/>
      </c>
      <c r="C1585" s="53" t="s">
        <v>342</v>
      </c>
      <c r="D1585" s="61" t="s">
        <v>3148</v>
      </c>
      <c r="E1585" s="52" t="s">
        <v>3148</v>
      </c>
      <c r="F1585" s="52"/>
    </row>
    <row r="1586" spans="2:6" x14ac:dyDescent="0.25">
      <c r="B1586" s="52" t="str">
        <f>IF(COUNTIF(Text!$C$4:$C$110,C1586)&gt;0,VLOOKUP(C1586,Text!$C$4:$H$110,6,FALSE),"")</f>
        <v/>
      </c>
      <c r="C1586" s="53" t="s">
        <v>343</v>
      </c>
      <c r="D1586" s="61" t="s">
        <v>3149</v>
      </c>
      <c r="E1586" s="52" t="s">
        <v>3149</v>
      </c>
      <c r="F1586" s="52"/>
    </row>
    <row r="1587" spans="2:6" x14ac:dyDescent="0.25">
      <c r="B1587" s="52" t="str">
        <f>IF(COUNTIF(Text!$C$4:$C$110,C1587)&gt;0,VLOOKUP(C1587,Text!$C$4:$H$110,6,FALSE),"")</f>
        <v/>
      </c>
      <c r="C1587" s="53" t="s">
        <v>344</v>
      </c>
      <c r="D1587" s="61" t="s">
        <v>3150</v>
      </c>
      <c r="E1587" s="52" t="s">
        <v>3150</v>
      </c>
      <c r="F1587" s="52"/>
    </row>
    <row r="1588" spans="2:6" ht="12.75" customHeight="1" x14ac:dyDescent="0.25">
      <c r="B1588" s="52" t="str">
        <f>IF(COUNTIF(Text!$C$4:$C$110,C1588)&gt;0,VLOOKUP(C1588,Text!$C$4:$H$110,6,FALSE),"")</f>
        <v/>
      </c>
      <c r="C1588" s="53" t="s">
        <v>3151</v>
      </c>
      <c r="D1588" s="61" t="s">
        <v>3152</v>
      </c>
      <c r="E1588" s="52" t="s">
        <v>3152</v>
      </c>
      <c r="F1588" s="52"/>
    </row>
    <row r="1589" spans="2:6" x14ac:dyDescent="0.25">
      <c r="B1589" s="52" t="str">
        <f>IF(COUNTIF(Text!$C$4:$C$110,C1589)&gt;0,VLOOKUP(C1589,Text!$C$4:$H$110,6,FALSE),"")</f>
        <v/>
      </c>
      <c r="C1589" s="53" t="s">
        <v>345</v>
      </c>
      <c r="D1589" s="61" t="s">
        <v>3153</v>
      </c>
      <c r="E1589" s="52" t="s">
        <v>3153</v>
      </c>
      <c r="F1589" s="52"/>
    </row>
    <row r="1590" spans="2:6" x14ac:dyDescent="0.25">
      <c r="B1590" s="52" t="str">
        <f>IF(COUNTIF(Text!$C$4:$C$110,C1590)&gt;0,VLOOKUP(C1590,Text!$C$4:$H$110,6,FALSE),"")</f>
        <v/>
      </c>
      <c r="C1590" s="53" t="s">
        <v>346</v>
      </c>
      <c r="D1590" s="61" t="s">
        <v>3154</v>
      </c>
      <c r="E1590" s="52" t="s">
        <v>3154</v>
      </c>
      <c r="F1590" s="52"/>
    </row>
    <row r="1591" spans="2:6" x14ac:dyDescent="0.25">
      <c r="B1591" s="52" t="str">
        <f>IF(COUNTIF(Text!$C$4:$C$110,C1591)&gt;0,VLOOKUP(C1591,Text!$C$4:$H$110,6,FALSE),"")</f>
        <v/>
      </c>
      <c r="C1591" s="53" t="s">
        <v>347</v>
      </c>
      <c r="D1591" s="61" t="s">
        <v>3155</v>
      </c>
      <c r="E1591" s="52" t="s">
        <v>3155</v>
      </c>
      <c r="F1591" s="52"/>
    </row>
    <row r="1592" spans="2:6" x14ac:dyDescent="0.25">
      <c r="B1592" s="52" t="str">
        <f>IF(COUNTIF(Text!$C$4:$C$110,C1592)&gt;0,VLOOKUP(C1592,Text!$C$4:$H$110,6,FALSE),"")</f>
        <v/>
      </c>
      <c r="C1592" s="53" t="s">
        <v>348</v>
      </c>
      <c r="D1592" s="61" t="s">
        <v>3156</v>
      </c>
      <c r="E1592" s="52" t="s">
        <v>3156</v>
      </c>
      <c r="F1592" s="52"/>
    </row>
    <row r="1593" spans="2:6" x14ac:dyDescent="0.25">
      <c r="B1593" s="52" t="str">
        <f>IF(COUNTIF(Text!$C$4:$C$110,C1593)&gt;0,VLOOKUP(C1593,Text!$C$4:$H$110,6,FALSE),"")</f>
        <v/>
      </c>
      <c r="C1593" s="53" t="s">
        <v>349</v>
      </c>
      <c r="D1593" s="61" t="s">
        <v>3157</v>
      </c>
      <c r="E1593" s="52" t="s">
        <v>3157</v>
      </c>
      <c r="F1593" s="52"/>
    </row>
    <row r="1594" spans="2:6" x14ac:dyDescent="0.25">
      <c r="B1594" s="52" t="str">
        <f>IF(COUNTIF(Text!$C$4:$C$110,C1594)&gt;0,VLOOKUP(C1594,Text!$C$4:$H$110,6,FALSE),"")</f>
        <v/>
      </c>
      <c r="C1594" s="53" t="s">
        <v>3158</v>
      </c>
      <c r="D1594" s="61" t="s">
        <v>3159</v>
      </c>
      <c r="E1594" s="52" t="s">
        <v>3159</v>
      </c>
      <c r="F1594" s="52"/>
    </row>
    <row r="1595" spans="2:6" x14ac:dyDescent="0.25">
      <c r="B1595" s="52" t="str">
        <f>IF(COUNTIF(Text!$C$4:$C$110,C1595)&gt;0,VLOOKUP(C1595,Text!$C$4:$H$110,6,FALSE),"")</f>
        <v/>
      </c>
      <c r="C1595" s="53" t="s">
        <v>3160</v>
      </c>
      <c r="D1595" s="61" t="s">
        <v>3161</v>
      </c>
      <c r="E1595" s="52" t="s">
        <v>3161</v>
      </c>
      <c r="F1595" s="52"/>
    </row>
    <row r="1596" spans="2:6" x14ac:dyDescent="0.25">
      <c r="B1596" s="52" t="str">
        <f>IF(COUNTIF(Text!$C$4:$C$110,C1596)&gt;0,VLOOKUP(C1596,Text!$C$4:$H$110,6,FALSE),"")</f>
        <v/>
      </c>
      <c r="C1596" s="53" t="s">
        <v>5</v>
      </c>
      <c r="D1596" s="61" t="s">
        <v>1334</v>
      </c>
      <c r="E1596" s="52" t="s">
        <v>1334</v>
      </c>
      <c r="F1596" s="52"/>
    </row>
    <row r="1597" spans="2:6" x14ac:dyDescent="0.25">
      <c r="B1597" s="52" t="str">
        <f>IF(COUNTIF(Text!$C$4:$C$110,C1597)&gt;0,VLOOKUP(C1597,Text!$C$4:$H$110,6,FALSE),"")</f>
        <v/>
      </c>
      <c r="C1597" s="53" t="s">
        <v>540</v>
      </c>
      <c r="D1597" s="61" t="s">
        <v>3162</v>
      </c>
      <c r="E1597" s="52" t="s">
        <v>3162</v>
      </c>
      <c r="F1597" s="52"/>
    </row>
    <row r="1598" spans="2:6" x14ac:dyDescent="0.25">
      <c r="B1598" s="52" t="str">
        <f>IF(COUNTIF(Text!$C$4:$C$110,C1598)&gt;0,VLOOKUP(C1598,Text!$C$4:$H$110,6,FALSE),"")</f>
        <v/>
      </c>
      <c r="C1598" s="53" t="s">
        <v>2631</v>
      </c>
      <c r="D1598" s="61" t="s">
        <v>2632</v>
      </c>
      <c r="E1598" s="52" t="s">
        <v>2632</v>
      </c>
      <c r="F1598" s="52"/>
    </row>
    <row r="1599" spans="2:6" x14ac:dyDescent="0.25">
      <c r="B1599" s="52" t="str">
        <f>IF(COUNTIF(Text!$C$4:$C$110,C1599)&gt;0,VLOOKUP(C1599,Text!$C$4:$H$110,6,FALSE),"")</f>
        <v/>
      </c>
      <c r="C1599" s="53" t="s">
        <v>3163</v>
      </c>
      <c r="D1599" s="61" t="s">
        <v>3164</v>
      </c>
      <c r="E1599" s="52" t="s">
        <v>3164</v>
      </c>
      <c r="F1599" s="52"/>
    </row>
    <row r="1600" spans="2:6" x14ac:dyDescent="0.25">
      <c r="B1600" s="52" t="str">
        <f>IF(COUNTIF(Text!$C$4:$C$110,C1600)&gt;0,VLOOKUP(C1600,Text!$C$4:$H$110,6,FALSE),"")</f>
        <v/>
      </c>
      <c r="C1600" s="53" t="s">
        <v>182</v>
      </c>
      <c r="D1600" s="61" t="s">
        <v>3165</v>
      </c>
      <c r="E1600" s="52" t="s">
        <v>3165</v>
      </c>
      <c r="F1600" s="52"/>
    </row>
    <row r="1601" spans="2:6" ht="25" x14ac:dyDescent="0.25">
      <c r="B1601" s="52" t="str">
        <f>IF(COUNTIF(Text!$C$4:$C$110,C1601)&gt;0,VLOOKUP(C1601,Text!$C$4:$H$110,6,FALSE),"")</f>
        <v/>
      </c>
      <c r="C1601" s="53" t="s">
        <v>3166</v>
      </c>
      <c r="D1601" s="61" t="s">
        <v>3167</v>
      </c>
      <c r="E1601" s="52" t="s">
        <v>3167</v>
      </c>
      <c r="F1601" s="52"/>
    </row>
    <row r="1602" spans="2:6" ht="25" x14ac:dyDescent="0.25">
      <c r="B1602" s="52" t="str">
        <f>IF(COUNTIF(Text!$C$4:$C$110,C1602)&gt;0,VLOOKUP(C1602,Text!$C$4:$H$110,6,FALSE),"")</f>
        <v/>
      </c>
      <c r="C1602" s="53" t="s">
        <v>3168</v>
      </c>
      <c r="D1602" s="61" t="s">
        <v>3169</v>
      </c>
      <c r="E1602" s="52" t="s">
        <v>3169</v>
      </c>
      <c r="F1602" s="52"/>
    </row>
    <row r="1603" spans="2:6" ht="25" x14ac:dyDescent="0.25">
      <c r="B1603" s="52" t="str">
        <f>IF(COUNTIF(Text!$C$4:$C$110,C1603)&gt;0,VLOOKUP(C1603,Text!$C$4:$H$110,6,FALSE),"")</f>
        <v/>
      </c>
      <c r="C1603" s="53" t="s">
        <v>6</v>
      </c>
      <c r="D1603" s="61" t="s">
        <v>3170</v>
      </c>
      <c r="E1603" s="52" t="s">
        <v>3170</v>
      </c>
      <c r="F1603" s="52"/>
    </row>
    <row r="1604" spans="2:6" x14ac:dyDescent="0.25">
      <c r="B1604" s="52" t="str">
        <f>IF(COUNTIF(Text!$C$4:$C$110,C1604)&gt;0,VLOOKUP(C1604,Text!$C$4:$H$110,6,FALSE),"")</f>
        <v/>
      </c>
      <c r="C1604" s="53" t="s">
        <v>3171</v>
      </c>
      <c r="D1604" s="61" t="s">
        <v>3172</v>
      </c>
      <c r="E1604" s="52" t="s">
        <v>3172</v>
      </c>
      <c r="F1604" s="52"/>
    </row>
    <row r="1605" spans="2:6" x14ac:dyDescent="0.25">
      <c r="B1605" s="52" t="str">
        <f>IF(COUNTIF(Text!$C$4:$C$110,C1605)&gt;0,VLOOKUP(C1605,Text!$C$4:$H$110,6,FALSE),"")</f>
        <v/>
      </c>
      <c r="C1605" s="53" t="s">
        <v>3173</v>
      </c>
      <c r="D1605" s="61" t="s">
        <v>3174</v>
      </c>
      <c r="E1605" s="52" t="s">
        <v>3174</v>
      </c>
      <c r="F1605" s="52"/>
    </row>
    <row r="1606" spans="2:6" x14ac:dyDescent="0.25">
      <c r="B1606" s="52" t="str">
        <f>IF(COUNTIF(Text!$C$4:$C$110,C1606)&gt;0,VLOOKUP(C1606,Text!$C$4:$H$110,6,FALSE),"")</f>
        <v/>
      </c>
      <c r="C1606" s="53" t="s">
        <v>2440</v>
      </c>
      <c r="D1606" s="61" t="s">
        <v>3175</v>
      </c>
      <c r="E1606" s="52" t="s">
        <v>3175</v>
      </c>
      <c r="F1606" s="52"/>
    </row>
    <row r="1607" spans="2:6" x14ac:dyDescent="0.25">
      <c r="B1607" s="52" t="str">
        <f>IF(COUNTIF(Text!$C$4:$C$110,C1607)&gt;0,VLOOKUP(C1607,Text!$C$4:$H$110,6,FALSE),"")</f>
        <v/>
      </c>
      <c r="C1607" s="53" t="s">
        <v>2442</v>
      </c>
      <c r="D1607" s="61" t="s">
        <v>3176</v>
      </c>
      <c r="E1607" s="52" t="s">
        <v>3176</v>
      </c>
      <c r="F1607" s="52"/>
    </row>
    <row r="1608" spans="2:6" x14ac:dyDescent="0.25">
      <c r="B1608" s="52" t="str">
        <f>IF(COUNTIF(Text!$C$4:$C$110,C1608)&gt;0,VLOOKUP(C1608,Text!$C$4:$H$110,6,FALSE),"")</f>
        <v/>
      </c>
      <c r="C1608" s="53" t="s">
        <v>3142</v>
      </c>
      <c r="D1608" s="61" t="s">
        <v>3143</v>
      </c>
      <c r="E1608" s="52" t="s">
        <v>3143</v>
      </c>
      <c r="F1608" s="52"/>
    </row>
    <row r="1609" spans="2:6" x14ac:dyDescent="0.25">
      <c r="B1609" s="52" t="str">
        <f>IF(COUNTIF(Text!$C$4:$C$110,C1609)&gt;0,VLOOKUP(C1609,Text!$C$4:$H$110,6,FALSE),"")</f>
        <v/>
      </c>
      <c r="C1609" s="53" t="s">
        <v>334</v>
      </c>
      <c r="D1609" s="61" t="s">
        <v>3144</v>
      </c>
      <c r="E1609" s="52" t="s">
        <v>3144</v>
      </c>
      <c r="F1609" s="52"/>
    </row>
    <row r="1610" spans="2:6" x14ac:dyDescent="0.25">
      <c r="B1610" s="52" t="str">
        <f>IF(COUNTIF(Text!$C$4:$C$110,C1610)&gt;0,VLOOKUP(C1610,Text!$C$4:$H$110,6,FALSE),"")</f>
        <v/>
      </c>
      <c r="C1610" s="53" t="s">
        <v>335</v>
      </c>
      <c r="D1610" s="61" t="s">
        <v>2379</v>
      </c>
      <c r="E1610" s="52" t="s">
        <v>2379</v>
      </c>
      <c r="F1610" s="52"/>
    </row>
    <row r="1611" spans="2:6" x14ac:dyDescent="0.25">
      <c r="B1611" s="52" t="str">
        <f>IF(COUNTIF(Text!$C$4:$C$110,C1611)&gt;0,VLOOKUP(C1611,Text!$C$4:$H$110,6,FALSE),"")</f>
        <v/>
      </c>
      <c r="C1611" s="53" t="s">
        <v>336</v>
      </c>
      <c r="D1611" s="61" t="s">
        <v>336</v>
      </c>
      <c r="E1611" s="52" t="s">
        <v>336</v>
      </c>
      <c r="F1611" s="52"/>
    </row>
    <row r="1612" spans="2:6" x14ac:dyDescent="0.25">
      <c r="B1612" s="52" t="str">
        <f>IF(COUNTIF(Text!$C$4:$C$110,C1612)&gt;0,VLOOKUP(C1612,Text!$C$4:$H$110,6,FALSE),"")</f>
        <v/>
      </c>
      <c r="C1612" s="53" t="s">
        <v>337</v>
      </c>
      <c r="D1612" s="61" t="s">
        <v>3145</v>
      </c>
      <c r="E1612" s="52" t="s">
        <v>3145</v>
      </c>
      <c r="F1612" s="52"/>
    </row>
    <row r="1613" spans="2:6" ht="25" x14ac:dyDescent="0.25">
      <c r="B1613" s="52" t="str">
        <f>IF(COUNTIF(Text!$C$4:$C$110,C1613)&gt;0,VLOOKUP(C1613,Text!$C$4:$H$110,6,FALSE),"")</f>
        <v/>
      </c>
      <c r="C1613" s="53" t="s">
        <v>338</v>
      </c>
      <c r="D1613" s="61" t="s">
        <v>2426</v>
      </c>
      <c r="E1613" s="52" t="s">
        <v>2426</v>
      </c>
      <c r="F1613" s="52"/>
    </row>
    <row r="1614" spans="2:6" x14ac:dyDescent="0.25">
      <c r="B1614" s="52" t="str">
        <f>IF(COUNTIF(Text!$C$4:$C$110,C1614)&gt;0,VLOOKUP(C1614,Text!$C$4:$H$110,6,FALSE),"")</f>
        <v/>
      </c>
      <c r="C1614" s="53" t="s">
        <v>339</v>
      </c>
      <c r="D1614" s="61" t="s">
        <v>2331</v>
      </c>
      <c r="E1614" s="52" t="s">
        <v>2331</v>
      </c>
      <c r="F1614" s="52"/>
    </row>
    <row r="1615" spans="2:6" x14ac:dyDescent="0.25">
      <c r="B1615" s="52" t="str">
        <f>IF(COUNTIF(Text!$C$4:$C$110,C1615)&gt;0,VLOOKUP(C1615,Text!$C$4:$H$110,6,FALSE),"")</f>
        <v/>
      </c>
      <c r="C1615" s="53" t="s">
        <v>334</v>
      </c>
      <c r="D1615" s="61" t="s">
        <v>3144</v>
      </c>
      <c r="E1615" s="52" t="s">
        <v>3144</v>
      </c>
      <c r="F1615" s="52"/>
    </row>
    <row r="1616" spans="2:6" x14ac:dyDescent="0.25">
      <c r="B1616" s="52" t="str">
        <f>IF(COUNTIF(Text!$C$4:$C$110,C1616)&gt;0,VLOOKUP(C1616,Text!$C$4:$H$110,6,FALSE),"")</f>
        <v/>
      </c>
      <c r="C1616" s="53" t="s">
        <v>340</v>
      </c>
      <c r="D1616" s="61" t="s">
        <v>2517</v>
      </c>
      <c r="E1616" s="52" t="s">
        <v>2517</v>
      </c>
      <c r="F1616" s="52"/>
    </row>
    <row r="1617" spans="2:6" ht="25" x14ac:dyDescent="0.25">
      <c r="B1617" s="52" t="str">
        <f>IF(COUNTIF(Text!$C$4:$C$110,C1617)&gt;0,VLOOKUP(C1617,Text!$C$4:$H$110,6,FALSE),"")</f>
        <v/>
      </c>
      <c r="C1617" s="53" t="s">
        <v>3146</v>
      </c>
      <c r="D1617" s="61" t="s">
        <v>3147</v>
      </c>
      <c r="E1617" s="52" t="s">
        <v>3147</v>
      </c>
      <c r="F1617" s="52"/>
    </row>
    <row r="1618" spans="2:6" ht="25" x14ac:dyDescent="0.25">
      <c r="B1618" s="52" t="str">
        <f>IF(COUNTIF(Text!$C$4:$C$110,C1618)&gt;0,VLOOKUP(C1618,Text!$C$4:$H$110,6,FALSE),"")</f>
        <v/>
      </c>
      <c r="C1618" s="53" t="s">
        <v>342</v>
      </c>
      <c r="D1618" s="61" t="s">
        <v>3148</v>
      </c>
      <c r="E1618" s="52" t="s">
        <v>3148</v>
      </c>
      <c r="F1618" s="52"/>
    </row>
    <row r="1619" spans="2:6" x14ac:dyDescent="0.25">
      <c r="B1619" s="52" t="str">
        <f>IF(COUNTIF(Text!$C$4:$C$110,C1619)&gt;0,VLOOKUP(C1619,Text!$C$4:$H$110,6,FALSE),"")</f>
        <v/>
      </c>
      <c r="C1619" s="53" t="s">
        <v>343</v>
      </c>
      <c r="D1619" s="61" t="s">
        <v>3149</v>
      </c>
      <c r="E1619" s="52" t="s">
        <v>3149</v>
      </c>
      <c r="F1619" s="52"/>
    </row>
    <row r="1620" spans="2:6" x14ac:dyDescent="0.25">
      <c r="B1620" s="52" t="str">
        <f>IF(COUNTIF(Text!$C$4:$C$110,C1620)&gt;0,VLOOKUP(C1620,Text!$C$4:$H$110,6,FALSE),"")</f>
        <v/>
      </c>
      <c r="C1620" s="53" t="s">
        <v>344</v>
      </c>
      <c r="D1620" s="61" t="s">
        <v>3150</v>
      </c>
      <c r="E1620" s="52" t="s">
        <v>3150</v>
      </c>
      <c r="F1620" s="52"/>
    </row>
    <row r="1621" spans="2:6" ht="37.5" x14ac:dyDescent="0.25">
      <c r="B1621" s="52" t="str">
        <f>IF(COUNTIF(Text!$C$4:$C$110,C1621)&gt;0,VLOOKUP(C1621,Text!$C$4:$H$110,6,FALSE),"")</f>
        <v/>
      </c>
      <c r="C1621" s="53" t="s">
        <v>3151</v>
      </c>
      <c r="D1621" s="61" t="s">
        <v>3152</v>
      </c>
      <c r="E1621" s="52" t="s">
        <v>3152</v>
      </c>
      <c r="F1621" s="52"/>
    </row>
    <row r="1622" spans="2:6" x14ac:dyDescent="0.25">
      <c r="B1622" s="52" t="str">
        <f>IF(COUNTIF(Text!$C$4:$C$110,C1622)&gt;0,VLOOKUP(C1622,Text!$C$4:$H$110,6,FALSE),"")</f>
        <v/>
      </c>
      <c r="C1622" s="53" t="s">
        <v>345</v>
      </c>
      <c r="D1622" s="61" t="s">
        <v>3153</v>
      </c>
      <c r="E1622" s="52" t="s">
        <v>3153</v>
      </c>
      <c r="F1622" s="52"/>
    </row>
    <row r="1623" spans="2:6" x14ac:dyDescent="0.25">
      <c r="B1623" s="52" t="str">
        <f>IF(COUNTIF(Text!$C$4:$C$110,C1623)&gt;0,VLOOKUP(C1623,Text!$C$4:$H$110,6,FALSE),"")</f>
        <v/>
      </c>
      <c r="C1623" s="53" t="s">
        <v>346</v>
      </c>
      <c r="D1623" s="61" t="s">
        <v>3154</v>
      </c>
      <c r="E1623" s="52" t="s">
        <v>3154</v>
      </c>
      <c r="F1623" s="52"/>
    </row>
    <row r="1624" spans="2:6" x14ac:dyDescent="0.25">
      <c r="B1624" s="52" t="str">
        <f>IF(COUNTIF(Text!$C$4:$C$110,C1624)&gt;0,VLOOKUP(C1624,Text!$C$4:$H$110,6,FALSE),"")</f>
        <v/>
      </c>
      <c r="C1624" s="53" t="s">
        <v>347</v>
      </c>
      <c r="D1624" s="61" t="s">
        <v>3155</v>
      </c>
      <c r="E1624" s="52" t="s">
        <v>3155</v>
      </c>
      <c r="F1624" s="52"/>
    </row>
    <row r="1625" spans="2:6" x14ac:dyDescent="0.25">
      <c r="B1625" s="52" t="str">
        <f>IF(COUNTIF(Text!$C$4:$C$110,C1625)&gt;0,VLOOKUP(C1625,Text!$C$4:$H$110,6,FALSE),"")</f>
        <v/>
      </c>
      <c r="C1625" s="53" t="s">
        <v>348</v>
      </c>
      <c r="D1625" s="61" t="s">
        <v>3156</v>
      </c>
      <c r="E1625" s="52" t="s">
        <v>3156</v>
      </c>
      <c r="F1625" s="52"/>
    </row>
    <row r="1626" spans="2:6" x14ac:dyDescent="0.25">
      <c r="B1626" s="52" t="str">
        <f>IF(COUNTIF(Text!$C$4:$C$110,C1626)&gt;0,VLOOKUP(C1626,Text!$C$4:$H$110,6,FALSE),"")</f>
        <v/>
      </c>
      <c r="C1626" s="53" t="s">
        <v>349</v>
      </c>
      <c r="D1626" s="61" t="s">
        <v>3157</v>
      </c>
      <c r="E1626" s="52" t="s">
        <v>3157</v>
      </c>
      <c r="F1626" s="52"/>
    </row>
    <row r="1627" spans="2:6" x14ac:dyDescent="0.25">
      <c r="B1627" s="52" t="str">
        <f>IF(COUNTIF(Text!$C$4:$C$110,C1627)&gt;0,VLOOKUP(C1627,Text!$C$4:$H$110,6,FALSE),"")</f>
        <v/>
      </c>
      <c r="C1627" s="53" t="s">
        <v>3158</v>
      </c>
      <c r="D1627" s="61" t="s">
        <v>3159</v>
      </c>
      <c r="E1627" s="52" t="s">
        <v>3159</v>
      </c>
      <c r="F1627" s="52"/>
    </row>
    <row r="1628" spans="2:6" x14ac:dyDescent="0.25">
      <c r="B1628" s="52" t="str">
        <f>IF(COUNTIF(Text!$C$4:$C$110,C1628)&gt;0,VLOOKUP(C1628,Text!$C$4:$H$110,6,FALSE),"")</f>
        <v/>
      </c>
      <c r="C1628" s="53" t="s">
        <v>5</v>
      </c>
      <c r="D1628" s="61" t="s">
        <v>1334</v>
      </c>
      <c r="E1628" s="52" t="s">
        <v>1334</v>
      </c>
      <c r="F1628" s="52"/>
    </row>
    <row r="1629" spans="2:6" x14ac:dyDescent="0.25">
      <c r="B1629" s="52" t="str">
        <f>IF(COUNTIF(Text!$C$4:$C$110,C1629)&gt;0,VLOOKUP(C1629,Text!$C$4:$H$110,6,FALSE),"")</f>
        <v/>
      </c>
      <c r="C1629" s="53" t="s">
        <v>3177</v>
      </c>
      <c r="D1629" s="61"/>
      <c r="E1629" s="52"/>
      <c r="F1629" s="52"/>
    </row>
    <row r="1630" spans="2:6" x14ac:dyDescent="0.25">
      <c r="B1630" s="52" t="str">
        <f>IF(COUNTIF(Text!$C$4:$C$110,C1630)&gt;0,VLOOKUP(C1630,Text!$C$4:$H$110,6,FALSE),"")</f>
        <v/>
      </c>
      <c r="C1630" s="53" t="s">
        <v>3178</v>
      </c>
      <c r="D1630" s="61"/>
      <c r="E1630" s="52"/>
      <c r="F1630" s="52"/>
    </row>
    <row r="1631" spans="2:6" x14ac:dyDescent="0.25">
      <c r="B1631" s="52" t="str">
        <f>IF(COUNTIF(Text!$C$4:$C$110,C1631)&gt;0,VLOOKUP(C1631,Text!$C$4:$H$110,6,FALSE),"")</f>
        <v/>
      </c>
      <c r="C1631" s="53" t="s">
        <v>394</v>
      </c>
      <c r="D1631" s="61"/>
      <c r="E1631" s="55" t="s">
        <v>3179</v>
      </c>
      <c r="F1631" s="52"/>
    </row>
    <row r="1632" spans="2:6" x14ac:dyDescent="0.25">
      <c r="B1632" s="52" t="str">
        <f>IF(COUNTIF(Text!$C$4:$C$110,C1632)&gt;0,VLOOKUP(C1632,Text!$C$4:$H$110,6,FALSE),"")</f>
        <v/>
      </c>
      <c r="C1632" s="53" t="s">
        <v>482</v>
      </c>
      <c r="D1632" s="61"/>
      <c r="E1632" s="52" t="s">
        <v>3180</v>
      </c>
      <c r="F1632" s="52"/>
    </row>
    <row r="1633" spans="1:6" x14ac:dyDescent="0.25">
      <c r="B1633" s="52" t="str">
        <f>IF(COUNTIF(Text!$C$4:$C$110,C1633)&gt;0,VLOOKUP(C1633,Text!$C$4:$H$110,6,FALSE),"")</f>
        <v/>
      </c>
      <c r="C1633" s="53" t="s">
        <v>3181</v>
      </c>
      <c r="D1633" s="61"/>
      <c r="E1633" s="52"/>
      <c r="F1633" s="52"/>
    </row>
    <row r="1634" spans="1:6" x14ac:dyDescent="0.25">
      <c r="B1634" s="52" t="str">
        <f>IF(COUNTIF(Text!$C$4:$C$110,C1634)&gt;0,VLOOKUP(C1634,Text!$C$4:$H$110,6,FALSE),"")</f>
        <v/>
      </c>
      <c r="C1634" s="53" t="s">
        <v>3182</v>
      </c>
      <c r="D1634" s="61"/>
      <c r="E1634" s="52"/>
      <c r="F1634" s="52"/>
    </row>
    <row r="1635" spans="1:6" x14ac:dyDescent="0.25">
      <c r="B1635" s="52" t="str">
        <f>IF(COUNTIF(Text!$C$4:$C$110,C1635)&gt;0,VLOOKUP(C1635,Text!$C$4:$H$110,6,FALSE),"")</f>
        <v/>
      </c>
      <c r="C1635" s="53" t="s">
        <v>2257</v>
      </c>
      <c r="D1635" s="61"/>
      <c r="E1635" s="52" t="s">
        <v>2258</v>
      </c>
      <c r="F1635" s="52"/>
    </row>
    <row r="1636" spans="1:6" ht="50" x14ac:dyDescent="0.25">
      <c r="B1636" s="52" t="e">
        <f>IF(COUNTIF(Text!$C$4:$C$110,C1636)&gt;0,VLOOKUP(C1636,Text!$C$4:$H$110,6,FALSE),"")</f>
        <v>#VALUE!</v>
      </c>
      <c r="C1636" s="63" t="s">
        <v>3183</v>
      </c>
      <c r="D1636" s="61"/>
      <c r="E1636" s="63" t="s">
        <v>3184</v>
      </c>
      <c r="F1636" s="52"/>
    </row>
    <row r="1637" spans="1:6" x14ac:dyDescent="0.25">
      <c r="A1637" s="215" t="s">
        <v>3267</v>
      </c>
      <c r="B1637" s="52" t="str">
        <f>IF(COUNTIF(Text!$C$4:$C$110,C1637)&gt;0,VLOOKUP(C1637,Text!$C$4:$H$110,6,FALSE),"")</f>
        <v/>
      </c>
      <c r="C1637" s="65" t="s">
        <v>3482</v>
      </c>
      <c r="D1637" s="61"/>
      <c r="E1637" s="66" t="s">
        <v>3483</v>
      </c>
      <c r="F1637" s="66"/>
    </row>
    <row r="1638" spans="1:6" x14ac:dyDescent="0.25">
      <c r="B1638" s="52" t="str">
        <f>IF(COUNTIF(Text!$C$4:$C$110,C1638)&gt;0,VLOOKUP(C1638,Text!$C$4:$H$110,6,FALSE),"")</f>
        <v/>
      </c>
      <c r="C1638" s="65" t="s">
        <v>3185</v>
      </c>
      <c r="D1638" s="61"/>
      <c r="E1638" s="66" t="s">
        <v>3253</v>
      </c>
      <c r="F1638" s="66"/>
    </row>
    <row r="1639" spans="1:6" x14ac:dyDescent="0.25">
      <c r="B1639" s="52" t="str">
        <f>IF(COUNTIF(Text!$C$4:$C$110,C1639)&gt;0,VLOOKUP(C1639,Text!$C$4:$H$110,6,FALSE),"")</f>
        <v/>
      </c>
      <c r="C1639" s="65" t="s">
        <v>187</v>
      </c>
      <c r="D1639" s="61"/>
      <c r="E1639" s="66" t="s">
        <v>3254</v>
      </c>
      <c r="F1639" s="66"/>
    </row>
    <row r="1640" spans="1:6" x14ac:dyDescent="0.25">
      <c r="B1640" s="52" t="str">
        <f>IF(COUNTIF(Text!$C$4:$C$110,C1640)&gt;0,VLOOKUP(C1640,Text!$C$4:$H$110,6,FALSE),"")</f>
        <v/>
      </c>
      <c r="C1640" s="65" t="s">
        <v>183</v>
      </c>
      <c r="D1640" s="61"/>
      <c r="E1640" s="66" t="s">
        <v>3255</v>
      </c>
      <c r="F1640" s="66"/>
    </row>
    <row r="1641" spans="1:6" ht="20.5" x14ac:dyDescent="0.25">
      <c r="B1641" s="52" t="str">
        <f>IF(COUNTIF(Text!$C$4:$C$110,C1641)&gt;0,VLOOKUP(C1641,Text!$C$4:$H$110,6,FALSE),"")</f>
        <v/>
      </c>
      <c r="C1641" s="65" t="s">
        <v>3415</v>
      </c>
      <c r="D1641" s="61"/>
      <c r="E1641" s="66" t="s">
        <v>3428</v>
      </c>
      <c r="F1641" s="66"/>
    </row>
    <row r="1642" spans="1:6" ht="37.5" x14ac:dyDescent="0.25">
      <c r="B1642" s="66"/>
      <c r="C1642" s="65" t="s">
        <v>3427</v>
      </c>
      <c r="D1642" s="61"/>
      <c r="E1642" s="65" t="s">
        <v>3429</v>
      </c>
      <c r="F1642" s="66"/>
    </row>
    <row r="1643" spans="1:6" x14ac:dyDescent="0.25">
      <c r="B1643" s="52" t="str">
        <f>IF(COUNTIF(Text!$C$4:$C$110,C1643)&gt;0,VLOOKUP(C1643,Text!$C$4:$H$110,6,FALSE),"")</f>
        <v/>
      </c>
      <c r="C1643" s="65" t="s">
        <v>8</v>
      </c>
      <c r="D1643" s="61"/>
      <c r="E1643" s="66" t="s">
        <v>3256</v>
      </c>
      <c r="F1643" s="66"/>
    </row>
    <row r="1644" spans="1:6" x14ac:dyDescent="0.25">
      <c r="B1644" s="52" t="str">
        <f>IF(COUNTIF(Text!$C$4:$C$110,C1644)&gt;0,VLOOKUP(C1644,Text!$C$4:$H$110,6,FALSE),"")</f>
        <v/>
      </c>
      <c r="C1644" s="65" t="s">
        <v>3190</v>
      </c>
      <c r="D1644" s="61"/>
      <c r="E1644" s="66" t="s">
        <v>3257</v>
      </c>
      <c r="F1644" s="66"/>
    </row>
    <row r="1645" spans="1:6" x14ac:dyDescent="0.25">
      <c r="B1645" s="52" t="str">
        <f>IF(COUNTIF(Text!$C$4:$C$110,C1645)&gt;0,VLOOKUP(C1645,Text!$C$4:$H$110,6,FALSE),"")</f>
        <v/>
      </c>
      <c r="C1645" s="65" t="s">
        <v>11</v>
      </c>
      <c r="D1645" s="61"/>
      <c r="E1645" s="66" t="s">
        <v>3258</v>
      </c>
      <c r="F1645" s="66"/>
    </row>
    <row r="1646" spans="1:6" x14ac:dyDescent="0.25">
      <c r="B1646" s="52" t="str">
        <f>IF(COUNTIF(Text!$C$4:$C$110,C1646)&gt;0,VLOOKUP(C1646,Text!$C$4:$H$110,6,FALSE),"")</f>
        <v/>
      </c>
      <c r="C1646" s="65" t="s">
        <v>238</v>
      </c>
      <c r="D1646" s="61"/>
      <c r="E1646" s="66" t="s">
        <v>1370</v>
      </c>
      <c r="F1646" s="66"/>
    </row>
    <row r="1647" spans="1:6" x14ac:dyDescent="0.25">
      <c r="B1647" s="52" t="str">
        <f>IF(COUNTIF(Text!$C$4:$C$110,C1647)&gt;0,VLOOKUP(C1647,Text!$C$4:$H$110,6,FALSE),"")</f>
        <v/>
      </c>
      <c r="C1647" s="65" t="s">
        <v>262</v>
      </c>
      <c r="D1647" s="61"/>
      <c r="E1647" s="66" t="s">
        <v>3259</v>
      </c>
      <c r="F1647" s="66"/>
    </row>
    <row r="1648" spans="1:6" x14ac:dyDescent="0.25">
      <c r="B1648" s="52" t="str">
        <f>IF(COUNTIF(Text!$C$4:$C$110,C1648)&gt;0,VLOOKUP(C1648,Text!$C$4:$H$110,6,FALSE),"")</f>
        <v/>
      </c>
      <c r="C1648" s="65" t="s">
        <v>3201</v>
      </c>
      <c r="D1648" s="61"/>
      <c r="E1648" s="66" t="s">
        <v>3260</v>
      </c>
      <c r="F1648" s="66"/>
    </row>
    <row r="1649" spans="2:6" x14ac:dyDescent="0.25">
      <c r="B1649" s="52" t="str">
        <f>IF(COUNTIF(Text!$C$4:$C$110,C1649)&gt;0,VLOOKUP(C1649,Text!$C$4:$H$110,6,FALSE),"")</f>
        <v/>
      </c>
      <c r="C1649" s="65" t="s">
        <v>32</v>
      </c>
      <c r="D1649" s="61"/>
      <c r="E1649" s="66" t="s">
        <v>3261</v>
      </c>
      <c r="F1649" s="66"/>
    </row>
    <row r="1650" spans="2:6" x14ac:dyDescent="0.25">
      <c r="B1650" s="52" t="str">
        <f>IF(COUNTIF(Text!$C$4:$C$110,C1650)&gt;0,VLOOKUP(C1650,Text!$C$4:$H$110,6,FALSE),"")</f>
        <v/>
      </c>
      <c r="C1650" s="65" t="s">
        <v>33</v>
      </c>
      <c r="D1650" s="61"/>
      <c r="E1650" s="66" t="s">
        <v>3262</v>
      </c>
      <c r="F1650" s="66"/>
    </row>
    <row r="1651" spans="2:6" x14ac:dyDescent="0.25">
      <c r="B1651" s="52" t="str">
        <f>IF(COUNTIF(Text!$C$4:$C$110,C1651)&gt;0,VLOOKUP(C1651,Text!$C$4:$H$110,6,FALSE),"")</f>
        <v/>
      </c>
      <c r="C1651" s="65" t="s">
        <v>3638</v>
      </c>
      <c r="D1651" s="61"/>
      <c r="E1651" s="66" t="s">
        <v>3639</v>
      </c>
      <c r="F1651" s="66"/>
    </row>
    <row r="1652" spans="2:6" x14ac:dyDescent="0.25">
      <c r="B1652" s="52" t="str">
        <f>IF(COUNTIF(Text!$C$4:$C$110,C1652)&gt;0,VLOOKUP(C1652,Text!$C$4:$H$110,6,FALSE),"")</f>
        <v/>
      </c>
      <c r="C1652" s="65" t="s">
        <v>255</v>
      </c>
      <c r="D1652" s="61"/>
      <c r="E1652" s="66" t="s">
        <v>3263</v>
      </c>
      <c r="F1652" s="66"/>
    </row>
    <row r="1653" spans="2:6" x14ac:dyDescent="0.25">
      <c r="B1653" s="52" t="str">
        <f>IF(COUNTIF(Text!$C$4:$C$110,C1653)&gt;0,VLOOKUP(C1653,Text!$C$4:$H$110,6,FALSE),"")</f>
        <v/>
      </c>
      <c r="C1653" s="53" t="s">
        <v>3204</v>
      </c>
      <c r="D1653" s="61"/>
      <c r="E1653" s="52" t="s">
        <v>3264</v>
      </c>
      <c r="F1653" s="52"/>
    </row>
    <row r="1654" spans="2:6" x14ac:dyDescent="0.25">
      <c r="B1654" s="52" t="str">
        <f>IF(COUNTIF(Text!$C$4:$C$110,C1654)&gt;0,VLOOKUP(C1654,Text!$C$4:$H$110,6,FALSE),"")</f>
        <v/>
      </c>
      <c r="C1654" s="53" t="s">
        <v>185</v>
      </c>
      <c r="D1654" s="61" t="s">
        <v>1067</v>
      </c>
      <c r="E1654" s="52" t="s">
        <v>3192</v>
      </c>
      <c r="F1654" s="66"/>
    </row>
    <row r="1655" spans="2:6" x14ac:dyDescent="0.25">
      <c r="B1655" s="52">
        <f>IF(COUNTIF(Text!$C$4:$C$110,C1655)&gt;0,VLOOKUP(C1655,Text!$C$4:$H$110,6,FALSE),"")</f>
        <v>0</v>
      </c>
      <c r="C1655" s="65" t="s">
        <v>3288</v>
      </c>
      <c r="D1655" s="61"/>
      <c r="E1655" s="66" t="s">
        <v>3281</v>
      </c>
      <c r="F1655" s="66"/>
    </row>
    <row r="1656" spans="2:6" x14ac:dyDescent="0.25">
      <c r="B1656" s="52"/>
      <c r="C1656" s="53" t="s">
        <v>3268</v>
      </c>
      <c r="D1656" s="61"/>
      <c r="E1656" s="52" t="s">
        <v>3196</v>
      </c>
      <c r="F1656" s="52"/>
    </row>
    <row r="1657" spans="2:6" ht="25" x14ac:dyDescent="0.25">
      <c r="B1657" s="52"/>
      <c r="C1657" s="53" t="s">
        <v>3199</v>
      </c>
      <c r="D1657" s="61" t="s">
        <v>1343</v>
      </c>
      <c r="E1657" s="52" t="s">
        <v>3203</v>
      </c>
      <c r="F1657" s="52"/>
    </row>
    <row r="1658" spans="2:6" x14ac:dyDescent="0.25">
      <c r="B1658" s="52"/>
      <c r="C1658" s="53" t="s">
        <v>3191</v>
      </c>
      <c r="D1658" s="61"/>
      <c r="E1658" s="52" t="s">
        <v>3269</v>
      </c>
      <c r="F1658" s="52"/>
    </row>
    <row r="1659" spans="2:6" ht="25" x14ac:dyDescent="0.25">
      <c r="B1659" s="52"/>
      <c r="C1659" s="53" t="s">
        <v>3279</v>
      </c>
      <c r="D1659" s="61"/>
      <c r="E1659" s="53" t="s">
        <v>3286</v>
      </c>
      <c r="F1659" s="52"/>
    </row>
    <row r="1660" spans="2:6" ht="25" x14ac:dyDescent="0.25">
      <c r="B1660" s="52"/>
      <c r="C1660" s="53" t="s">
        <v>3280</v>
      </c>
      <c r="D1660" s="61"/>
      <c r="E1660" s="53" t="s">
        <v>3287</v>
      </c>
      <c r="F1660" s="52"/>
    </row>
    <row r="1661" spans="2:6" x14ac:dyDescent="0.25">
      <c r="B1661" s="66"/>
      <c r="C1661" s="53" t="s">
        <v>3292</v>
      </c>
      <c r="D1661" s="61"/>
      <c r="E1661" s="38" t="s">
        <v>3293</v>
      </c>
      <c r="F1661" s="66"/>
    </row>
  </sheetData>
  <sheetProtection sheet="1" formatColumns="0" formatRows="0" autoFilter="0"/>
  <pageMargins left="0.7" right="0.7" top="0.75" bottom="0.75" header="0.3" footer="0.3"/>
  <pageSetup paperSize="9" orientation="portrait"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2:AW4001"/>
  <sheetViews>
    <sheetView workbookViewId="0">
      <selection activeCell="B73" sqref="B73"/>
    </sheetView>
  </sheetViews>
  <sheetFormatPr defaultColWidth="8.84375" defaultRowHeight="15.5" x14ac:dyDescent="0.35"/>
  <cols>
    <col min="1" max="1" width="1.765625" customWidth="1"/>
    <col min="2" max="2" width="6.4609375" customWidth="1"/>
    <col min="3" max="3" width="9.3046875" customWidth="1"/>
    <col min="4" max="4" width="8.4609375" customWidth="1"/>
    <col min="5" max="5" width="7.84375" customWidth="1"/>
    <col min="6" max="6" width="10.23046875" customWidth="1"/>
    <col min="7" max="7" width="9.3046875" customWidth="1"/>
    <col min="8" max="9" width="8" bestFit="1" customWidth="1"/>
    <col min="10" max="10" width="7.3046875" customWidth="1"/>
    <col min="11" max="11" width="5.69140625" customWidth="1"/>
    <col min="12" max="12" width="5.84375" customWidth="1"/>
    <col min="13" max="14" width="6.765625" customWidth="1"/>
    <col min="15" max="15" width="13.53515625" customWidth="1"/>
    <col min="16" max="16" width="12.84375" customWidth="1"/>
    <col min="17" max="17" width="7.07421875" customWidth="1"/>
    <col min="18" max="18" width="5.69140625" customWidth="1"/>
    <col min="19" max="19" width="1.765625" customWidth="1"/>
    <col min="20" max="20" width="9" customWidth="1"/>
    <col min="21" max="21" width="5.84375" customWidth="1"/>
    <col min="22" max="22" width="4.69140625" customWidth="1"/>
    <col min="23" max="23" width="4.765625" customWidth="1"/>
    <col min="24" max="24" width="4" customWidth="1"/>
    <col min="25" max="25" width="5.4609375" customWidth="1"/>
    <col min="26" max="26" width="5" customWidth="1"/>
    <col min="27" max="27" width="14.765625" customWidth="1"/>
    <col min="28" max="28" width="6.23046875" customWidth="1"/>
    <col min="29" max="29" width="6.4609375" customWidth="1"/>
    <col min="30" max="30" width="9.23046875"/>
    <col min="31" max="31" width="20.69140625" bestFit="1" customWidth="1"/>
    <col min="32" max="32" width="6.53515625" customWidth="1"/>
    <col min="33" max="33" width="7.69140625" customWidth="1"/>
    <col min="34" max="34" width="4.4609375" customWidth="1"/>
    <col min="35" max="35" width="4.23046875" customWidth="1"/>
    <col min="36" max="36" width="24.53515625" customWidth="1"/>
    <col min="37" max="37" width="3.4609375" customWidth="1"/>
    <col min="38" max="38" width="10.23046875" customWidth="1"/>
    <col min="39" max="39" width="3.765625" customWidth="1"/>
    <col min="40" max="40" width="12.07421875" customWidth="1"/>
    <col min="41" max="41" width="9.23046875"/>
    <col min="42" max="42" width="29.07421875" customWidth="1"/>
    <col min="43" max="44" width="9.23046875"/>
    <col min="45" max="45" width="2.23046875" customWidth="1"/>
    <col min="46" max="46" width="5.07421875" customWidth="1"/>
    <col min="47" max="47" width="71.4609375" bestFit="1" customWidth="1"/>
    <col min="48" max="48" width="10.4609375" bestFit="1" customWidth="1"/>
    <col min="49" max="49" width="3.69140625" bestFit="1" customWidth="1"/>
    <col min="50" max="16384" width="8.84375" style="100"/>
  </cols>
  <sheetData>
    <row r="2" spans="2:49" x14ac:dyDescent="0.35">
      <c r="B2" s="450" t="s">
        <v>3447</v>
      </c>
      <c r="C2" s="446">
        <v>13</v>
      </c>
      <c r="D2" s="446">
        <v>14</v>
      </c>
      <c r="E2" s="446">
        <v>15</v>
      </c>
      <c r="F2" s="446">
        <v>23</v>
      </c>
      <c r="G2" s="446">
        <v>24</v>
      </c>
      <c r="H2" s="446">
        <v>25</v>
      </c>
      <c r="I2" s="446">
        <v>26</v>
      </c>
      <c r="J2" s="446">
        <v>27</v>
      </c>
      <c r="K2" s="446">
        <v>28</v>
      </c>
      <c r="L2" s="446">
        <v>29</v>
      </c>
      <c r="M2" s="447">
        <v>30</v>
      </c>
      <c r="N2" s="100"/>
      <c r="O2" s="100"/>
      <c r="P2" s="100"/>
      <c r="Q2" s="100"/>
      <c r="R2" s="100"/>
      <c r="AE2" s="562" t="str">
        <f>"&gt;="&amp;Year-202</f>
        <v>&gt;=202223</v>
      </c>
      <c r="AL2" s="278" t="s">
        <v>3459</v>
      </c>
    </row>
    <row r="3" spans="2:49" x14ac:dyDescent="0.35">
      <c r="B3" s="451" t="s">
        <v>3448</v>
      </c>
      <c r="C3" s="448">
        <v>15</v>
      </c>
      <c r="D3" s="448">
        <v>16</v>
      </c>
      <c r="E3" s="448">
        <v>17</v>
      </c>
      <c r="F3" s="448">
        <v>25</v>
      </c>
      <c r="G3" s="448">
        <v>26</v>
      </c>
      <c r="H3" s="448">
        <v>27</v>
      </c>
      <c r="I3" s="448">
        <v>28</v>
      </c>
      <c r="J3" s="448">
        <v>29</v>
      </c>
      <c r="K3" s="448">
        <v>30</v>
      </c>
      <c r="L3" s="448">
        <v>31</v>
      </c>
      <c r="M3" s="449">
        <v>32</v>
      </c>
      <c r="N3" s="100"/>
      <c r="O3" s="100"/>
      <c r="P3" s="100"/>
      <c r="Q3" s="100"/>
      <c r="R3" s="100"/>
      <c r="AT3" s="198" t="s">
        <v>3301</v>
      </c>
      <c r="AU3" s="199"/>
      <c r="AV3" s="199"/>
      <c r="AW3" s="199"/>
    </row>
    <row r="4" spans="2:49" x14ac:dyDescent="0.35">
      <c r="C4" s="185" t="s">
        <v>3302</v>
      </c>
      <c r="T4" s="185"/>
      <c r="AE4" s="184" t="s">
        <v>3303</v>
      </c>
      <c r="AT4" s="185" t="s">
        <v>3304</v>
      </c>
      <c r="AV4" s="184" t="s">
        <v>3305</v>
      </c>
    </row>
    <row r="5" spans="2:49" x14ac:dyDescent="0.35">
      <c r="B5" s="212" t="s">
        <v>47</v>
      </c>
      <c r="C5" s="212" t="s">
        <v>38</v>
      </c>
      <c r="D5" s="212" t="s">
        <v>39</v>
      </c>
      <c r="E5" s="212" t="s">
        <v>40</v>
      </c>
      <c r="F5" s="212" t="s">
        <v>41</v>
      </c>
      <c r="G5" s="212" t="s">
        <v>42</v>
      </c>
      <c r="H5" s="212" t="s">
        <v>3306</v>
      </c>
      <c r="I5" s="212" t="s">
        <v>3307</v>
      </c>
      <c r="J5" s="212" t="s">
        <v>3308</v>
      </c>
      <c r="K5" s="212" t="s">
        <v>3309</v>
      </c>
      <c r="L5" s="212" t="s">
        <v>3310</v>
      </c>
      <c r="M5" s="212" t="s">
        <v>3311</v>
      </c>
      <c r="N5" s="212" t="s">
        <v>2936</v>
      </c>
      <c r="O5" s="212" t="s">
        <v>3312</v>
      </c>
      <c r="P5" s="212" t="s">
        <v>3313</v>
      </c>
      <c r="Q5" s="212" t="s">
        <v>3314</v>
      </c>
      <c r="R5" s="212" t="s">
        <v>3315</v>
      </c>
      <c r="T5" s="41"/>
      <c r="U5" s="41"/>
      <c r="V5" s="41"/>
      <c r="W5" s="41"/>
      <c r="X5" s="41"/>
      <c r="Y5" s="41"/>
      <c r="Z5" s="41"/>
      <c r="AA5" s="41"/>
      <c r="AB5" s="41"/>
      <c r="AC5" s="41"/>
      <c r="AE5" s="188" t="s">
        <v>47</v>
      </c>
      <c r="AF5" s="41" t="s">
        <v>38</v>
      </c>
      <c r="AG5" s="41" t="s">
        <v>39</v>
      </c>
      <c r="AH5" s="41" t="s">
        <v>42</v>
      </c>
      <c r="AI5" s="41" t="s">
        <v>40</v>
      </c>
      <c r="AJ5" s="41" t="s">
        <v>3317</v>
      </c>
      <c r="AK5" s="41" t="s">
        <v>41</v>
      </c>
      <c r="AL5" s="41" t="s">
        <v>43</v>
      </c>
      <c r="AM5" s="184"/>
      <c r="AO5" s="184" t="s">
        <v>3318</v>
      </c>
      <c r="AT5" s="188" t="s">
        <v>3316</v>
      </c>
      <c r="AU5" s="188" t="s">
        <v>321</v>
      </c>
      <c r="AV5" s="188" t="s">
        <v>2934</v>
      </c>
      <c r="AW5" s="188" t="s">
        <v>3298</v>
      </c>
    </row>
    <row r="6" spans="2:49" x14ac:dyDescent="0.35">
      <c r="B6" s="212" t="s">
        <v>3447</v>
      </c>
      <c r="C6" s="212">
        <f t="shared" ref="C6:C37" si="0">Year</f>
        <v>202425</v>
      </c>
      <c r="D6" s="212" t="s">
        <v>46</v>
      </c>
      <c r="E6" s="212">
        <v>1</v>
      </c>
      <c r="F6" s="212">
        <v>1</v>
      </c>
      <c r="G6" s="212">
        <f t="shared" ref="G6:G37" si="1">UANumber</f>
        <v>0</v>
      </c>
      <c r="H6" s="258" t="e">
        <f t="shared" ref="H6:H23" ca="1" si="2">VLOOKUP($E6,INDIRECT($B6),C$2,FALSE)</f>
        <v>#N/A</v>
      </c>
      <c r="I6" s="258" t="e">
        <f t="shared" ref="I6:I23" ca="1" si="3">VLOOKUP($E6,INDIRECT($B6),D$2,FALSE)</f>
        <v>#N/A</v>
      </c>
      <c r="J6" s="258">
        <f t="shared" ref="J6:J23" ca="1" si="4">VLOOKUP($E6,INDIRECT($B6),E$2,FALSE)</f>
        <v>0</v>
      </c>
      <c r="K6" s="258" t="e">
        <f t="shared" ref="K6" ca="1" si="5">VLOOKUP($E6,INDIRECT($B6),F$2,FALSE)</f>
        <v>#N/A</v>
      </c>
      <c r="L6" s="258">
        <f t="shared" ref="L6" ca="1" si="6">VLOOKUP($E6,INDIRECT($B6),G$2,FALSE)</f>
        <v>0</v>
      </c>
      <c r="M6" s="258" t="str">
        <f t="shared" ref="M6" ca="1" si="7">VLOOKUP($E6,INDIRECT($B6),H$2,FALSE)</f>
        <v/>
      </c>
      <c r="N6" s="258">
        <f t="shared" ref="N6" ca="1" si="8">VLOOKUP($E6,INDIRECT($B6),I$2,FALSE)</f>
        <v>0</v>
      </c>
      <c r="O6" s="258">
        <f t="shared" ref="O6" ca="1" si="9">VLOOKUP($E6,INDIRECT($B6),J$2,FALSE)</f>
        <v>0</v>
      </c>
      <c r="P6" s="258">
        <f t="shared" ref="P6" ca="1" si="10">VLOOKUP($E6,INDIRECT($B6),K$2,FALSE)</f>
        <v>0</v>
      </c>
      <c r="Q6" s="258">
        <f t="shared" ref="Q6" ca="1" si="11">VLOOKUP($E6,INDIRECT($B6),L$2,FALSE)</f>
        <v>0</v>
      </c>
      <c r="R6" s="258">
        <f t="shared" ref="R6" ca="1" si="12">VLOOKUP($E6,INDIRECT($B6),M$2,FALSE)</f>
        <v>0</v>
      </c>
      <c r="T6" s="41"/>
      <c r="U6" s="41"/>
      <c r="V6" s="41"/>
      <c r="W6" s="41"/>
      <c r="X6" s="41"/>
      <c r="Y6" s="41"/>
      <c r="Z6" s="212"/>
      <c r="AA6" s="212"/>
      <c r="AB6" s="212"/>
      <c r="AC6" s="187"/>
      <c r="AE6" s="41" t="str">
        <f t="shared" ref="AE6:AE69" si="13">AG6&amp;"_"&amp;AH6&amp;"_"&amp;AI6&amp;"_"&amp;AK6&amp;"_"&amp;AF6</f>
        <v>CAPFOR_512_1_1_202223</v>
      </c>
      <c r="AF6" s="41">
        <v>202223</v>
      </c>
      <c r="AG6" s="41" t="s">
        <v>46</v>
      </c>
      <c r="AH6" s="41">
        <v>512</v>
      </c>
      <c r="AI6" s="41">
        <v>1</v>
      </c>
      <c r="AJ6" s="41" t="s">
        <v>1334</v>
      </c>
      <c r="AK6" s="41">
        <v>1</v>
      </c>
      <c r="AL6" s="186">
        <v>9969</v>
      </c>
      <c r="AN6" s="200" t="s">
        <v>593</v>
      </c>
      <c r="AO6" s="201" t="s">
        <v>594</v>
      </c>
      <c r="AP6" s="202" t="s">
        <v>3319</v>
      </c>
      <c r="AT6" s="41">
        <f>ValData!$E6</f>
        <v>1</v>
      </c>
      <c r="AU6" s="41" t="s">
        <v>3402</v>
      </c>
      <c r="AV6" s="41"/>
      <c r="AW6" s="41"/>
    </row>
    <row r="7" spans="2:49" x14ac:dyDescent="0.35">
      <c r="B7" s="212" t="s">
        <v>3447</v>
      </c>
      <c r="C7" s="212">
        <f t="shared" si="0"/>
        <v>202425</v>
      </c>
      <c r="D7" s="212" t="s">
        <v>46</v>
      </c>
      <c r="E7" s="212">
        <v>2</v>
      </c>
      <c r="F7" s="212">
        <v>1</v>
      </c>
      <c r="G7" s="212">
        <f t="shared" si="1"/>
        <v>0</v>
      </c>
      <c r="H7" s="258" t="e">
        <f t="shared" ca="1" si="2"/>
        <v>#N/A</v>
      </c>
      <c r="I7" s="258" t="e">
        <f t="shared" ca="1" si="3"/>
        <v>#N/A</v>
      </c>
      <c r="J7" s="258">
        <f t="shared" ca="1" si="4"/>
        <v>0</v>
      </c>
      <c r="K7" s="258" t="e">
        <f t="shared" ref="K7:K23" ca="1" si="14">VLOOKUP($E7,INDIRECT($B7),F$2,FALSE)</f>
        <v>#N/A</v>
      </c>
      <c r="L7" s="258">
        <f t="shared" ref="L7:L23" ca="1" si="15">VLOOKUP($E7,INDIRECT($B7),G$2,FALSE)</f>
        <v>0</v>
      </c>
      <c r="M7" s="258" t="str">
        <f t="shared" ref="M7:M23" ca="1" si="16">VLOOKUP($E7,INDIRECT($B7),H$2,FALSE)</f>
        <v/>
      </c>
      <c r="N7" s="258">
        <f t="shared" ref="N7:N23" ca="1" si="17">VLOOKUP($E7,INDIRECT($B7),I$2,FALSE)</f>
        <v>0</v>
      </c>
      <c r="O7" s="258">
        <f t="shared" ref="O7:O23" ca="1" si="18">VLOOKUP($E7,INDIRECT($B7),J$2,FALSE)</f>
        <v>0</v>
      </c>
      <c r="P7" s="258">
        <f t="shared" ref="P7:P23" ca="1" si="19">VLOOKUP($E7,INDIRECT($B7),K$2,FALSE)</f>
        <v>0</v>
      </c>
      <c r="Q7" s="258">
        <f t="shared" ref="Q7:Q23" ca="1" si="20">VLOOKUP($E7,INDIRECT($B7),L$2,FALSE)</f>
        <v>0</v>
      </c>
      <c r="R7" s="258">
        <f t="shared" ref="R7:R23" ca="1" si="21">VLOOKUP($E7,INDIRECT($B7),M$2,FALSE)</f>
        <v>0</v>
      </c>
      <c r="T7" s="41"/>
      <c r="U7" s="41"/>
      <c r="V7" s="41"/>
      <c r="W7" s="41"/>
      <c r="X7" s="41"/>
      <c r="Y7" s="41"/>
      <c r="Z7" s="41"/>
      <c r="AA7" s="41"/>
      <c r="AB7" s="41"/>
      <c r="AC7" s="187"/>
      <c r="AE7" s="41" t="str">
        <f t="shared" si="13"/>
        <v>CAPFOR_512_2_1_202223</v>
      </c>
      <c r="AF7" s="41">
        <v>202223</v>
      </c>
      <c r="AG7" s="41" t="s">
        <v>46</v>
      </c>
      <c r="AH7" s="41">
        <v>512</v>
      </c>
      <c r="AI7" s="41">
        <v>2</v>
      </c>
      <c r="AJ7" s="41" t="s">
        <v>3254</v>
      </c>
      <c r="AK7" s="41">
        <v>1</v>
      </c>
      <c r="AL7" s="186">
        <v>0</v>
      </c>
      <c r="AN7" s="221" t="s">
        <v>3440</v>
      </c>
      <c r="AO7" s="212" t="s">
        <v>3441</v>
      </c>
      <c r="AP7" s="204" t="str">
        <f>IF(Details!$M$2=2,AN7,AO7)</f>
        <v>Cyfarwyddiadau dilysu:</v>
      </c>
      <c r="AT7" s="41">
        <f>ValData!$E7</f>
        <v>2</v>
      </c>
      <c r="AU7" s="41" t="s">
        <v>505</v>
      </c>
      <c r="AV7" s="41"/>
      <c r="AW7" s="41"/>
    </row>
    <row r="8" spans="2:49" x14ac:dyDescent="0.35">
      <c r="B8" s="212" t="s">
        <v>3447</v>
      </c>
      <c r="C8" s="212">
        <f t="shared" si="0"/>
        <v>202425</v>
      </c>
      <c r="D8" s="212" t="s">
        <v>46</v>
      </c>
      <c r="E8" s="212">
        <v>3</v>
      </c>
      <c r="F8" s="212">
        <v>1</v>
      </c>
      <c r="G8" s="212">
        <f t="shared" si="1"/>
        <v>0</v>
      </c>
      <c r="H8" s="258" t="e">
        <f t="shared" ca="1" si="2"/>
        <v>#N/A</v>
      </c>
      <c r="I8" s="258" t="e">
        <f t="shared" ca="1" si="3"/>
        <v>#N/A</v>
      </c>
      <c r="J8" s="258">
        <f t="shared" ca="1" si="4"/>
        <v>0</v>
      </c>
      <c r="K8" s="258" t="e">
        <f t="shared" ca="1" si="14"/>
        <v>#N/A</v>
      </c>
      <c r="L8" s="258">
        <f t="shared" ca="1" si="15"/>
        <v>0</v>
      </c>
      <c r="M8" s="258" t="str">
        <f t="shared" ca="1" si="16"/>
        <v/>
      </c>
      <c r="N8" s="258">
        <f t="shared" ca="1" si="17"/>
        <v>0</v>
      </c>
      <c r="O8" s="258">
        <f t="shared" ca="1" si="18"/>
        <v>0</v>
      </c>
      <c r="P8" s="258">
        <f t="shared" ca="1" si="19"/>
        <v>0</v>
      </c>
      <c r="Q8" s="258">
        <f t="shared" ca="1" si="20"/>
        <v>0</v>
      </c>
      <c r="R8" s="258">
        <f t="shared" ca="1" si="21"/>
        <v>0</v>
      </c>
      <c r="T8" s="41"/>
      <c r="U8" s="41"/>
      <c r="V8" s="41"/>
      <c r="W8" s="41"/>
      <c r="X8" s="41"/>
      <c r="Y8" s="41"/>
      <c r="Z8" s="41"/>
      <c r="AA8" s="41"/>
      <c r="AB8" s="41"/>
      <c r="AC8" s="187"/>
      <c r="AE8" s="41" t="str">
        <f t="shared" si="13"/>
        <v>CAPFOR_512_3_1_202223</v>
      </c>
      <c r="AF8" s="41">
        <v>202223</v>
      </c>
      <c r="AG8" s="41" t="s">
        <v>46</v>
      </c>
      <c r="AH8" s="41">
        <v>512</v>
      </c>
      <c r="AI8" s="41">
        <v>3</v>
      </c>
      <c r="AJ8" s="41" t="s">
        <v>3165</v>
      </c>
      <c r="AK8" s="41">
        <v>1</v>
      </c>
      <c r="AL8" s="186">
        <v>2300</v>
      </c>
      <c r="AN8" s="221" t="s">
        <v>3464</v>
      </c>
      <c r="AO8" s="212" t="s">
        <v>3465</v>
      </c>
      <c r="AP8" s="204" t="str">
        <f>IF(Details!$M$2=2,AN8,AO8)</f>
        <v>1. Gwiriwch unrhyw ffigurau coch, sydd wedi’ u amlygu, neu wedi'u fflagio: y tu allan i oddefiant; neu'n hafal i sero (marciwch '1' yn y colofn 'Awto’).</v>
      </c>
      <c r="AT8" s="41">
        <f>ValData!$E8</f>
        <v>3</v>
      </c>
      <c r="AU8" s="41" t="s">
        <v>182</v>
      </c>
      <c r="AV8" s="41"/>
      <c r="AW8" s="41"/>
    </row>
    <row r="9" spans="2:49" x14ac:dyDescent="0.35">
      <c r="B9" s="212" t="s">
        <v>3447</v>
      </c>
      <c r="C9" s="212">
        <f t="shared" si="0"/>
        <v>202425</v>
      </c>
      <c r="D9" s="212" t="s">
        <v>46</v>
      </c>
      <c r="E9" s="212">
        <v>4</v>
      </c>
      <c r="F9" s="212">
        <v>1</v>
      </c>
      <c r="G9" s="212">
        <f t="shared" si="1"/>
        <v>0</v>
      </c>
      <c r="H9" s="258" t="e">
        <f t="shared" ca="1" si="2"/>
        <v>#N/A</v>
      </c>
      <c r="I9" s="258" t="e">
        <f t="shared" ca="1" si="3"/>
        <v>#N/A</v>
      </c>
      <c r="J9" s="258">
        <f t="shared" ca="1" si="4"/>
        <v>0</v>
      </c>
      <c r="K9" s="258" t="e">
        <f t="shared" ca="1" si="14"/>
        <v>#N/A</v>
      </c>
      <c r="L9" s="258">
        <f t="shared" ca="1" si="15"/>
        <v>0</v>
      </c>
      <c r="M9" s="258" t="str">
        <f t="shared" ca="1" si="16"/>
        <v/>
      </c>
      <c r="N9" s="258">
        <f t="shared" ca="1" si="17"/>
        <v>0</v>
      </c>
      <c r="O9" s="258">
        <f t="shared" ca="1" si="18"/>
        <v>0</v>
      </c>
      <c r="P9" s="258">
        <f t="shared" ca="1" si="19"/>
        <v>0</v>
      </c>
      <c r="Q9" s="258">
        <f t="shared" ca="1" si="20"/>
        <v>0</v>
      </c>
      <c r="R9" s="258">
        <f t="shared" ca="1" si="21"/>
        <v>0</v>
      </c>
      <c r="AE9" s="41" t="str">
        <f t="shared" si="13"/>
        <v>CAPFOR_512_4_1_202223</v>
      </c>
      <c r="AF9" s="41">
        <v>202223</v>
      </c>
      <c r="AG9" s="41" t="s">
        <v>46</v>
      </c>
      <c r="AH9" s="41">
        <v>512</v>
      </c>
      <c r="AI9" s="41">
        <v>4</v>
      </c>
      <c r="AJ9" s="41" t="s">
        <v>3255</v>
      </c>
      <c r="AK9" s="41">
        <v>1</v>
      </c>
      <c r="AL9" s="186">
        <v>203</v>
      </c>
      <c r="AN9" s="221" t="s">
        <v>3442</v>
      </c>
      <c r="AO9" s="212" t="s">
        <v>3443</v>
      </c>
      <c r="AP9" s="204" t="str">
        <f>IF(Details!$M$2=2,AN9,AO9)</f>
        <v>2. Ychwanegwch wybodaeth i 'Eich Sylwadau' i egluro'r mater.</v>
      </c>
      <c r="AT9" s="41">
        <f>ValData!$E9</f>
        <v>4</v>
      </c>
      <c r="AU9" s="41" t="s">
        <v>183</v>
      </c>
      <c r="AV9" s="41"/>
      <c r="AW9" s="41"/>
    </row>
    <row r="10" spans="2:49" x14ac:dyDescent="0.35">
      <c r="B10" s="212" t="s">
        <v>3447</v>
      </c>
      <c r="C10" s="212">
        <f t="shared" si="0"/>
        <v>202425</v>
      </c>
      <c r="D10" s="212" t="s">
        <v>46</v>
      </c>
      <c r="E10" s="212">
        <v>5</v>
      </c>
      <c r="F10" s="212">
        <v>1</v>
      </c>
      <c r="G10" s="212">
        <f t="shared" si="1"/>
        <v>0</v>
      </c>
      <c r="H10" s="258" t="e">
        <f t="shared" ca="1" si="2"/>
        <v>#N/A</v>
      </c>
      <c r="I10" s="258" t="e">
        <f t="shared" ca="1" si="3"/>
        <v>#N/A</v>
      </c>
      <c r="J10" s="258">
        <f t="shared" ca="1" si="4"/>
        <v>0</v>
      </c>
      <c r="K10" s="258" t="e">
        <f t="shared" ca="1" si="14"/>
        <v>#N/A</v>
      </c>
      <c r="L10" s="258">
        <f t="shared" ca="1" si="15"/>
        <v>0</v>
      </c>
      <c r="M10" s="258" t="str">
        <f t="shared" ca="1" si="16"/>
        <v/>
      </c>
      <c r="N10" s="258">
        <f t="shared" ca="1" si="17"/>
        <v>0</v>
      </c>
      <c r="O10" s="258">
        <f t="shared" ca="1" si="18"/>
        <v>0</v>
      </c>
      <c r="P10" s="258">
        <f t="shared" ca="1" si="19"/>
        <v>0</v>
      </c>
      <c r="Q10" s="258">
        <f t="shared" ca="1" si="20"/>
        <v>0</v>
      </c>
      <c r="R10" s="258">
        <f t="shared" ca="1" si="21"/>
        <v>0</v>
      </c>
      <c r="AE10" s="41" t="str">
        <f t="shared" si="13"/>
        <v>CAPFOR_512_5_1_202223</v>
      </c>
      <c r="AF10" s="41">
        <v>202223</v>
      </c>
      <c r="AG10" s="41" t="s">
        <v>46</v>
      </c>
      <c r="AH10" s="41">
        <v>512</v>
      </c>
      <c r="AI10" s="41">
        <v>5</v>
      </c>
      <c r="AJ10" s="41" t="s">
        <v>664</v>
      </c>
      <c r="AK10" s="41">
        <v>1</v>
      </c>
      <c r="AL10" s="186">
        <v>861</v>
      </c>
      <c r="AN10" s="221" t="s">
        <v>3640</v>
      </c>
      <c r="AO10" s="212" t="s">
        <v>3444</v>
      </c>
      <c r="AP10" s="204" t="str">
        <f>IF(Details!$M$2=2,AN10,AO10)</f>
        <v>3. Byddwn wedyn yn tynnu sylw at unrhyw faterion sy’n weddill trwy ddefnyddio’r golofn 'Gwirio' (Efallai y byddwn yn gofyn am ragor o wybodaeth gan ddefnyddio’r golofn 'Ein Sylwadau').</v>
      </c>
      <c r="AT10" s="41">
        <f>ValData!$E10</f>
        <v>5</v>
      </c>
      <c r="AU10" s="41" t="s">
        <v>3403</v>
      </c>
      <c r="AV10" s="41"/>
      <c r="AW10" s="41"/>
    </row>
    <row r="11" spans="2:49" x14ac:dyDescent="0.35">
      <c r="B11" s="212" t="s">
        <v>3447</v>
      </c>
      <c r="C11" s="212">
        <f t="shared" si="0"/>
        <v>202425</v>
      </c>
      <c r="D11" s="212" t="s">
        <v>46</v>
      </c>
      <c r="E11" s="212">
        <v>6</v>
      </c>
      <c r="F11" s="212">
        <v>1</v>
      </c>
      <c r="G11" s="212">
        <f t="shared" si="1"/>
        <v>0</v>
      </c>
      <c r="H11" s="258" t="e">
        <f t="shared" ca="1" si="2"/>
        <v>#N/A</v>
      </c>
      <c r="I11" s="258" t="e">
        <f t="shared" ca="1" si="3"/>
        <v>#N/A</v>
      </c>
      <c r="J11" s="258">
        <f t="shared" ca="1" si="4"/>
        <v>0</v>
      </c>
      <c r="K11" s="258" t="e">
        <f t="shared" ca="1" si="14"/>
        <v>#N/A</v>
      </c>
      <c r="L11" s="258">
        <f t="shared" ca="1" si="15"/>
        <v>0</v>
      </c>
      <c r="M11" s="258" t="str">
        <f t="shared" ca="1" si="16"/>
        <v/>
      </c>
      <c r="N11" s="258">
        <f t="shared" ca="1" si="17"/>
        <v>0</v>
      </c>
      <c r="O11" s="258">
        <f t="shared" ca="1" si="18"/>
        <v>0</v>
      </c>
      <c r="P11" s="258">
        <f t="shared" ca="1" si="19"/>
        <v>0</v>
      </c>
      <c r="Q11" s="258">
        <f t="shared" ca="1" si="20"/>
        <v>0</v>
      </c>
      <c r="R11" s="258">
        <f t="shared" ca="1" si="21"/>
        <v>0</v>
      </c>
      <c r="AE11" s="41" t="str">
        <f t="shared" si="13"/>
        <v>CAPFOR_512_6_1_202223</v>
      </c>
      <c r="AF11" s="41">
        <v>202223</v>
      </c>
      <c r="AG11" s="41" t="s">
        <v>46</v>
      </c>
      <c r="AH11" s="41">
        <v>512</v>
      </c>
      <c r="AI11" s="41">
        <v>6</v>
      </c>
      <c r="AJ11" s="41" t="s">
        <v>3192</v>
      </c>
      <c r="AK11" s="41">
        <v>1</v>
      </c>
      <c r="AL11" s="186">
        <v>1622</v>
      </c>
      <c r="AN11" s="221" t="s">
        <v>3445</v>
      </c>
      <c r="AO11" s="212" t="s">
        <v>3446</v>
      </c>
      <c r="AP11" s="204" t="str">
        <f>IF(Details!$M$2=2,AN11,AO11)</f>
        <v>4. Bydd unrhyw eitemau a gliriwyd wedi’u marcio gyda 'C' yn y golofn 'Statws' ac yn cael eu cymeradwyo.</v>
      </c>
      <c r="AT11" s="41">
        <f>ValData!$E11</f>
        <v>6</v>
      </c>
      <c r="AU11" s="41" t="s">
        <v>185</v>
      </c>
      <c r="AV11" s="41"/>
      <c r="AW11" s="41"/>
    </row>
    <row r="12" spans="2:49" x14ac:dyDescent="0.35">
      <c r="B12" s="212" t="s">
        <v>3447</v>
      </c>
      <c r="C12" s="212">
        <f t="shared" si="0"/>
        <v>202425</v>
      </c>
      <c r="D12" s="212" t="s">
        <v>46</v>
      </c>
      <c r="E12" s="212">
        <v>7</v>
      </c>
      <c r="F12" s="212">
        <v>1</v>
      </c>
      <c r="G12" s="212">
        <f t="shared" si="1"/>
        <v>0</v>
      </c>
      <c r="H12" s="258" t="e">
        <f t="shared" ca="1" si="2"/>
        <v>#N/A</v>
      </c>
      <c r="I12" s="258" t="e">
        <f t="shared" ca="1" si="3"/>
        <v>#N/A</v>
      </c>
      <c r="J12" s="258">
        <f t="shared" ca="1" si="4"/>
        <v>0</v>
      </c>
      <c r="K12" s="258" t="e">
        <f t="shared" ca="1" si="14"/>
        <v>#N/A</v>
      </c>
      <c r="L12" s="258">
        <f t="shared" ca="1" si="15"/>
        <v>0</v>
      </c>
      <c r="M12" s="258" t="str">
        <f t="shared" ca="1" si="16"/>
        <v/>
      </c>
      <c r="N12" s="258">
        <f t="shared" ca="1" si="17"/>
        <v>0</v>
      </c>
      <c r="O12" s="258">
        <f t="shared" ca="1" si="18"/>
        <v>0</v>
      </c>
      <c r="P12" s="258">
        <f t="shared" ca="1" si="19"/>
        <v>0</v>
      </c>
      <c r="Q12" s="258">
        <f t="shared" ca="1" si="20"/>
        <v>0</v>
      </c>
      <c r="R12" s="258">
        <f t="shared" ca="1" si="21"/>
        <v>0</v>
      </c>
      <c r="AE12" s="41" t="str">
        <f t="shared" si="13"/>
        <v>CAPFOR_512_7_1_202223</v>
      </c>
      <c r="AF12" s="41">
        <v>202223</v>
      </c>
      <c r="AG12" s="41" t="s">
        <v>46</v>
      </c>
      <c r="AH12" s="41">
        <v>512</v>
      </c>
      <c r="AI12" s="41">
        <v>7</v>
      </c>
      <c r="AJ12" s="41" t="s">
        <v>2157</v>
      </c>
      <c r="AK12" s="41">
        <v>1</v>
      </c>
      <c r="AL12" s="186">
        <v>1472</v>
      </c>
      <c r="AN12" s="222"/>
      <c r="AO12" s="184"/>
      <c r="AP12" s="223"/>
      <c r="AT12" s="41">
        <f>ValData!$E12</f>
        <v>7</v>
      </c>
      <c r="AU12" s="41" t="s">
        <v>186</v>
      </c>
      <c r="AV12" s="41"/>
      <c r="AW12" s="41"/>
    </row>
    <row r="13" spans="2:49" x14ac:dyDescent="0.35">
      <c r="B13" s="212" t="s">
        <v>3447</v>
      </c>
      <c r="C13" s="212">
        <f t="shared" si="0"/>
        <v>202425</v>
      </c>
      <c r="D13" s="212" t="s">
        <v>46</v>
      </c>
      <c r="E13" s="212">
        <v>8</v>
      </c>
      <c r="F13" s="212">
        <v>1</v>
      </c>
      <c r="G13" s="212">
        <f t="shared" si="1"/>
        <v>0</v>
      </c>
      <c r="H13" s="258" t="e">
        <f t="shared" ca="1" si="2"/>
        <v>#N/A</v>
      </c>
      <c r="I13" s="258" t="e">
        <f t="shared" ca="1" si="3"/>
        <v>#N/A</v>
      </c>
      <c r="J13" s="258">
        <f t="shared" ca="1" si="4"/>
        <v>0</v>
      </c>
      <c r="K13" s="258">
        <f t="shared" ca="1" si="14"/>
        <v>0</v>
      </c>
      <c r="L13" s="258">
        <f t="shared" ca="1" si="15"/>
        <v>0</v>
      </c>
      <c r="M13" s="258">
        <f t="shared" ca="1" si="16"/>
        <v>0</v>
      </c>
      <c r="N13" s="258">
        <f t="shared" ca="1" si="17"/>
        <v>0</v>
      </c>
      <c r="O13" s="258">
        <f t="shared" ca="1" si="18"/>
        <v>0</v>
      </c>
      <c r="P13" s="258">
        <f t="shared" ca="1" si="19"/>
        <v>0</v>
      </c>
      <c r="Q13" s="258">
        <f t="shared" ca="1" si="20"/>
        <v>0</v>
      </c>
      <c r="R13" s="258">
        <f t="shared" ca="1" si="21"/>
        <v>0</v>
      </c>
      <c r="AE13" s="41" t="str">
        <f t="shared" si="13"/>
        <v>CAPFOR_512_8_1_202223</v>
      </c>
      <c r="AF13" s="41">
        <v>202223</v>
      </c>
      <c r="AG13" s="41" t="s">
        <v>46</v>
      </c>
      <c r="AH13" s="41">
        <v>512</v>
      </c>
      <c r="AI13" s="41">
        <v>8</v>
      </c>
      <c r="AJ13" s="41" t="s">
        <v>3449</v>
      </c>
      <c r="AK13" s="41">
        <v>1</v>
      </c>
      <c r="AL13" s="186">
        <v>4158</v>
      </c>
      <c r="AN13" s="203" t="s">
        <v>3320</v>
      </c>
      <c r="AO13" s="212" t="s">
        <v>3466</v>
      </c>
      <c r="AP13" s="204" t="str">
        <f>IF(Details!$M$2=2,AN13,AO13)</f>
        <v xml:space="preserve">Ar ôl cwblhau’r ffurflen - gwiriwch unrhyw ffigurau sydd gyda fflag eu bod tu hwnt i’r goddefiant (&gt;5%) neu ddim yn hafal i sero wedi'i farcio '1' yn y golofn 'Awto' (gweler yr adran ‘Gwiriadau Rhifyddol’). </v>
      </c>
      <c r="AT13" s="41">
        <f>ValData!$E13</f>
        <v>8</v>
      </c>
      <c r="AU13" s="41" t="s">
        <v>3193</v>
      </c>
      <c r="AV13" s="41"/>
      <c r="AW13" s="41"/>
    </row>
    <row r="14" spans="2:49" x14ac:dyDescent="0.35">
      <c r="B14" s="212" t="s">
        <v>3447</v>
      </c>
      <c r="C14" s="212">
        <f t="shared" si="0"/>
        <v>202425</v>
      </c>
      <c r="D14" s="212" t="s">
        <v>46</v>
      </c>
      <c r="E14" s="212">
        <v>9</v>
      </c>
      <c r="F14" s="212">
        <v>1</v>
      </c>
      <c r="G14" s="212">
        <f t="shared" si="1"/>
        <v>0</v>
      </c>
      <c r="H14" s="258" t="e">
        <f t="shared" ca="1" si="2"/>
        <v>#N/A</v>
      </c>
      <c r="I14" s="258" t="e">
        <f t="shared" ca="1" si="3"/>
        <v>#N/A</v>
      </c>
      <c r="J14" s="258">
        <f t="shared" ca="1" si="4"/>
        <v>0</v>
      </c>
      <c r="K14" s="258" t="e">
        <f t="shared" ca="1" si="14"/>
        <v>#N/A</v>
      </c>
      <c r="L14" s="258">
        <f t="shared" ca="1" si="15"/>
        <v>0</v>
      </c>
      <c r="M14" s="258" t="str">
        <f t="shared" ca="1" si="16"/>
        <v/>
      </c>
      <c r="N14" s="258">
        <f t="shared" ca="1" si="17"/>
        <v>0</v>
      </c>
      <c r="O14" s="258">
        <f t="shared" ca="1" si="18"/>
        <v>0</v>
      </c>
      <c r="P14" s="258">
        <f t="shared" ca="1" si="19"/>
        <v>0</v>
      </c>
      <c r="Q14" s="258">
        <f t="shared" ca="1" si="20"/>
        <v>0</v>
      </c>
      <c r="R14" s="258">
        <f t="shared" ca="1" si="21"/>
        <v>0</v>
      </c>
      <c r="AE14" s="41" t="str">
        <f t="shared" si="13"/>
        <v>CAPFOR_512_9_1_202223</v>
      </c>
      <c r="AF14" s="41">
        <v>202223</v>
      </c>
      <c r="AG14" s="41" t="s">
        <v>46</v>
      </c>
      <c r="AH14" s="41">
        <v>512</v>
      </c>
      <c r="AI14" s="41">
        <v>9</v>
      </c>
      <c r="AJ14" s="41" t="s">
        <v>2322</v>
      </c>
      <c r="AK14" s="41">
        <v>1</v>
      </c>
      <c r="AL14" s="186">
        <v>18784</v>
      </c>
      <c r="AN14" s="203" t="s">
        <v>3321</v>
      </c>
      <c r="AO14" s="41" t="s">
        <v>3322</v>
      </c>
      <c r="AP14" s="204" t="str">
        <f>IF(Details!$M$2=2,AN14,AO14)</f>
        <v xml:space="preserve">Mae’r terfynau goddefiant llinell (colofnau M ac N) naill ai wedi eu bennu ymlaen llaw, neu gellir addasu eich hun (ar hyn o bryd wedi eu gosod at 50 a 5%-celloedd M7 a N7).   </v>
      </c>
      <c r="AT14" s="41">
        <f>ValData!$E14</f>
        <v>9</v>
      </c>
      <c r="AU14" s="41" t="s">
        <v>3404</v>
      </c>
      <c r="AV14" s="41"/>
      <c r="AW14" s="41"/>
    </row>
    <row r="15" spans="2:49" x14ac:dyDescent="0.35">
      <c r="B15" s="212" t="s">
        <v>3447</v>
      </c>
      <c r="C15" s="212">
        <f t="shared" si="0"/>
        <v>202425</v>
      </c>
      <c r="D15" s="212" t="s">
        <v>46</v>
      </c>
      <c r="E15" s="212">
        <v>10</v>
      </c>
      <c r="F15" s="212">
        <v>1</v>
      </c>
      <c r="G15" s="212">
        <f t="shared" si="1"/>
        <v>0</v>
      </c>
      <c r="H15" s="258" t="e">
        <f t="shared" ca="1" si="2"/>
        <v>#N/A</v>
      </c>
      <c r="I15" s="258" t="e">
        <f t="shared" ca="1" si="3"/>
        <v>#N/A</v>
      </c>
      <c r="J15" s="258">
        <f t="shared" ca="1" si="4"/>
        <v>0</v>
      </c>
      <c r="K15" s="258" t="e">
        <f t="shared" ca="1" si="14"/>
        <v>#N/A</v>
      </c>
      <c r="L15" s="258">
        <f t="shared" ca="1" si="15"/>
        <v>0</v>
      </c>
      <c r="M15" s="258" t="str">
        <f t="shared" ca="1" si="16"/>
        <v/>
      </c>
      <c r="N15" s="258">
        <f t="shared" ca="1" si="17"/>
        <v>0</v>
      </c>
      <c r="O15" s="258">
        <f t="shared" ca="1" si="18"/>
        <v>0</v>
      </c>
      <c r="P15" s="258">
        <f t="shared" ca="1" si="19"/>
        <v>0</v>
      </c>
      <c r="Q15" s="258">
        <f t="shared" ca="1" si="20"/>
        <v>0</v>
      </c>
      <c r="R15" s="258">
        <f t="shared" ca="1" si="21"/>
        <v>0</v>
      </c>
      <c r="AE15" s="41" t="str">
        <f t="shared" si="13"/>
        <v>CAPFOR_512_10_1_202223</v>
      </c>
      <c r="AF15" s="41">
        <v>202223</v>
      </c>
      <c r="AG15" s="41" t="s">
        <v>46</v>
      </c>
      <c r="AH15" s="41">
        <v>512</v>
      </c>
      <c r="AI15" s="41">
        <v>10</v>
      </c>
      <c r="AJ15" s="41" t="s">
        <v>3196</v>
      </c>
      <c r="AK15" s="41">
        <v>1</v>
      </c>
      <c r="AL15" s="186">
        <v>750</v>
      </c>
      <c r="AN15" s="203" t="s">
        <v>3323</v>
      </c>
      <c r="AO15" s="41" t="s">
        <v>3324</v>
      </c>
      <c r="AP15" s="204" t="str">
        <f>IF(Details!$M$2=2,AN15,AO15)</f>
        <v xml:space="preserve">Os ydych am ychwanegu gwybodaeth ategol i unrhyw res, rhowch yn 'Eich sylwadau', fel arall bydd e-bost yn cadarnhau eich bod yn fodlon ar y ffigurau yn ddigon. </v>
      </c>
      <c r="AT15" s="41">
        <f>ValData!$E15</f>
        <v>10</v>
      </c>
      <c r="AU15" s="41" t="s">
        <v>3405</v>
      </c>
      <c r="AV15" s="41"/>
      <c r="AW15" s="41"/>
    </row>
    <row r="16" spans="2:49" x14ac:dyDescent="0.35">
      <c r="B16" s="212" t="s">
        <v>3447</v>
      </c>
      <c r="C16" s="212">
        <f t="shared" si="0"/>
        <v>202425</v>
      </c>
      <c r="D16" s="212" t="s">
        <v>46</v>
      </c>
      <c r="E16" s="212">
        <v>11</v>
      </c>
      <c r="F16" s="212">
        <v>1</v>
      </c>
      <c r="G16" s="212">
        <f t="shared" si="1"/>
        <v>0</v>
      </c>
      <c r="H16" s="258" t="e">
        <f t="shared" ca="1" si="2"/>
        <v>#N/A</v>
      </c>
      <c r="I16" s="258" t="e">
        <f t="shared" ca="1" si="3"/>
        <v>#N/A</v>
      </c>
      <c r="J16" s="258">
        <f t="shared" ca="1" si="4"/>
        <v>0</v>
      </c>
      <c r="K16" s="258">
        <f t="shared" ca="1" si="14"/>
        <v>0</v>
      </c>
      <c r="L16" s="258">
        <f t="shared" ca="1" si="15"/>
        <v>0</v>
      </c>
      <c r="M16" s="258">
        <f t="shared" ca="1" si="16"/>
        <v>0</v>
      </c>
      <c r="N16" s="258">
        <f t="shared" ca="1" si="17"/>
        <v>0</v>
      </c>
      <c r="O16" s="258">
        <f t="shared" ca="1" si="18"/>
        <v>0</v>
      </c>
      <c r="P16" s="258">
        <f t="shared" ca="1" si="19"/>
        <v>0</v>
      </c>
      <c r="Q16" s="258">
        <f t="shared" ca="1" si="20"/>
        <v>0</v>
      </c>
      <c r="R16" s="258">
        <f t="shared" ca="1" si="21"/>
        <v>0</v>
      </c>
      <c r="AE16" s="41" t="str">
        <f t="shared" si="13"/>
        <v>CAPFOR_512_11_1_202223</v>
      </c>
      <c r="AF16" s="41">
        <v>202223</v>
      </c>
      <c r="AG16" s="41" t="s">
        <v>46</v>
      </c>
      <c r="AH16" s="41">
        <v>512</v>
      </c>
      <c r="AI16" s="41">
        <v>11</v>
      </c>
      <c r="AJ16" s="41" t="s">
        <v>3450</v>
      </c>
      <c r="AK16" s="41">
        <v>1</v>
      </c>
      <c r="AL16" s="186">
        <v>19534</v>
      </c>
      <c r="AN16" s="203" t="s">
        <v>3325</v>
      </c>
      <c r="AO16" s="41" t="s">
        <v>3326</v>
      </c>
      <c r="AP16" s="204" t="str">
        <f>IF(Details!$M$2=2,AN16,AO16)</f>
        <v xml:space="preserve">Ar ôl derbyn y ffurflen wedi'i chwblhau - bydden yn nodi unrhyw rhesi y credwn y mae angen eu clirio gan ddefnyddio y golofn 'Gwirio' ynghyd ag ychwanegu unrhyw sylwadau a/neu </v>
      </c>
      <c r="AT16" s="41">
        <f>ValData!$E16</f>
        <v>11</v>
      </c>
      <c r="AU16" s="41" t="s">
        <v>1354</v>
      </c>
      <c r="AV16" s="41"/>
      <c r="AW16" s="41"/>
    </row>
    <row r="17" spans="2:49" x14ac:dyDescent="0.35">
      <c r="B17" s="212" t="s">
        <v>3447</v>
      </c>
      <c r="C17" s="212">
        <f t="shared" si="0"/>
        <v>202425</v>
      </c>
      <c r="D17" s="212" t="s">
        <v>46</v>
      </c>
      <c r="E17" s="212">
        <v>12</v>
      </c>
      <c r="F17" s="212">
        <v>1</v>
      </c>
      <c r="G17" s="212">
        <f t="shared" si="1"/>
        <v>0</v>
      </c>
      <c r="H17" s="258" t="e">
        <f t="shared" ca="1" si="2"/>
        <v>#N/A</v>
      </c>
      <c r="I17" s="258" t="e">
        <f t="shared" ca="1" si="3"/>
        <v>#N/A</v>
      </c>
      <c r="J17" s="258">
        <f t="shared" ca="1" si="4"/>
        <v>0</v>
      </c>
      <c r="K17" s="258" t="e">
        <f t="shared" ca="1" si="14"/>
        <v>#N/A</v>
      </c>
      <c r="L17" s="258">
        <f t="shared" ca="1" si="15"/>
        <v>0</v>
      </c>
      <c r="M17" s="258" t="str">
        <f t="shared" ca="1" si="16"/>
        <v/>
      </c>
      <c r="N17" s="258">
        <f t="shared" ca="1" si="17"/>
        <v>0</v>
      </c>
      <c r="O17" s="258">
        <f t="shared" ca="1" si="18"/>
        <v>0</v>
      </c>
      <c r="P17" s="258">
        <f t="shared" ca="1" si="19"/>
        <v>0</v>
      </c>
      <c r="Q17" s="258">
        <f t="shared" ca="1" si="20"/>
        <v>0</v>
      </c>
      <c r="R17" s="258">
        <f t="shared" ca="1" si="21"/>
        <v>0</v>
      </c>
      <c r="AE17" s="41" t="str">
        <f t="shared" si="13"/>
        <v>CAPFOR_512_12_1_202223</v>
      </c>
      <c r="AF17" s="41">
        <v>202223</v>
      </c>
      <c r="AG17" s="41" t="s">
        <v>46</v>
      </c>
      <c r="AH17" s="41">
        <v>512</v>
      </c>
      <c r="AI17" s="41">
        <v>12</v>
      </c>
      <c r="AJ17" s="41" t="s">
        <v>3170</v>
      </c>
      <c r="AK17" s="41">
        <v>1</v>
      </c>
      <c r="AL17" s="186">
        <v>0</v>
      </c>
      <c r="AN17" s="203" t="s">
        <v>3327</v>
      </c>
      <c r="AO17" s="41" t="s">
        <v>3328</v>
      </c>
      <c r="AP17" s="204" t="str">
        <f>IF(Details!$M$2=2,AN17,AO17)</f>
        <v>unrhyw sylwadau blaenorol perthnasol a ddarperir gan eich awdurdod yn y golofn 'Ein sylwadau’. Gallem ofyn i chi am ragor o wybodaeth os oes angen.</v>
      </c>
      <c r="AT17" s="41">
        <f>ValData!$E17</f>
        <v>12</v>
      </c>
      <c r="AU17" s="41" t="s">
        <v>6</v>
      </c>
      <c r="AV17" s="41"/>
      <c r="AW17" s="41"/>
    </row>
    <row r="18" spans="2:49" x14ac:dyDescent="0.35">
      <c r="B18" s="212" t="s">
        <v>3447</v>
      </c>
      <c r="C18" s="212">
        <f t="shared" si="0"/>
        <v>202425</v>
      </c>
      <c r="D18" s="212" t="s">
        <v>46</v>
      </c>
      <c r="E18" s="212">
        <v>13</v>
      </c>
      <c r="F18" s="212">
        <v>1</v>
      </c>
      <c r="G18" s="212">
        <f t="shared" si="1"/>
        <v>0</v>
      </c>
      <c r="H18" s="258" t="e">
        <f t="shared" ca="1" si="2"/>
        <v>#N/A</v>
      </c>
      <c r="I18" s="258" t="e">
        <f t="shared" ca="1" si="3"/>
        <v>#N/A</v>
      </c>
      <c r="J18" s="258">
        <f t="shared" ca="1" si="4"/>
        <v>0</v>
      </c>
      <c r="K18" s="258" t="e">
        <f t="shared" ca="1" si="14"/>
        <v>#N/A</v>
      </c>
      <c r="L18" s="258">
        <f t="shared" ca="1" si="15"/>
        <v>0</v>
      </c>
      <c r="M18" s="258" t="str">
        <f t="shared" ca="1" si="16"/>
        <v/>
      </c>
      <c r="N18" s="258">
        <f t="shared" ca="1" si="17"/>
        <v>0</v>
      </c>
      <c r="O18" s="258">
        <f t="shared" ca="1" si="18"/>
        <v>0</v>
      </c>
      <c r="P18" s="258">
        <f t="shared" ca="1" si="19"/>
        <v>0</v>
      </c>
      <c r="Q18" s="258">
        <f t="shared" ca="1" si="20"/>
        <v>0</v>
      </c>
      <c r="R18" s="258">
        <f t="shared" ca="1" si="21"/>
        <v>0</v>
      </c>
      <c r="AE18" s="41" t="str">
        <f t="shared" si="13"/>
        <v>CAPFOR_512_13_1_202223</v>
      </c>
      <c r="AF18" s="41">
        <v>202223</v>
      </c>
      <c r="AG18" s="41" t="s">
        <v>46</v>
      </c>
      <c r="AH18" s="41">
        <v>512</v>
      </c>
      <c r="AI18" s="41">
        <v>13</v>
      </c>
      <c r="AJ18" s="41" t="s">
        <v>3451</v>
      </c>
      <c r="AK18" s="41">
        <v>1</v>
      </c>
      <c r="AL18" s="186">
        <v>35961</v>
      </c>
      <c r="AN18" s="203" t="s">
        <v>3329</v>
      </c>
      <c r="AO18" s="41" t="s">
        <v>3330</v>
      </c>
      <c r="AP18" s="204" t="str">
        <f>IF(Details!$M$2=2,AN18,AO18)</f>
        <v>Bydd unrhyw eitem sydd wedi'i glirio wedi’i marcio 'C' yn y golofn 'Statws' (Colofn AA).</v>
      </c>
      <c r="AT18" s="41">
        <f>ValData!$E18</f>
        <v>13</v>
      </c>
      <c r="AU18" s="41" t="s">
        <v>1371</v>
      </c>
      <c r="AV18" s="41"/>
      <c r="AW18" s="41"/>
    </row>
    <row r="19" spans="2:49" x14ac:dyDescent="0.35">
      <c r="B19" s="212" t="s">
        <v>3447</v>
      </c>
      <c r="C19" s="212">
        <f t="shared" si="0"/>
        <v>202425</v>
      </c>
      <c r="D19" s="212" t="s">
        <v>46</v>
      </c>
      <c r="E19" s="212">
        <v>14</v>
      </c>
      <c r="F19" s="212">
        <v>1</v>
      </c>
      <c r="G19" s="212">
        <f t="shared" si="1"/>
        <v>0</v>
      </c>
      <c r="H19" s="258" t="e">
        <f t="shared" ca="1" si="2"/>
        <v>#N/A</v>
      </c>
      <c r="I19" s="258" t="e">
        <f t="shared" ca="1" si="3"/>
        <v>#N/A</v>
      </c>
      <c r="J19" s="258">
        <f t="shared" ca="1" si="4"/>
        <v>0</v>
      </c>
      <c r="K19" s="258" t="e">
        <f t="shared" ca="1" si="14"/>
        <v>#N/A</v>
      </c>
      <c r="L19" s="258">
        <f t="shared" ca="1" si="15"/>
        <v>0</v>
      </c>
      <c r="M19" s="258" t="str">
        <f t="shared" ca="1" si="16"/>
        <v/>
      </c>
      <c r="N19" s="258">
        <f t="shared" ca="1" si="17"/>
        <v>0</v>
      </c>
      <c r="O19" s="258">
        <f t="shared" ca="1" si="18"/>
        <v>0</v>
      </c>
      <c r="P19" s="258">
        <f t="shared" ca="1" si="19"/>
        <v>0</v>
      </c>
      <c r="Q19" s="258">
        <f t="shared" ca="1" si="20"/>
        <v>0</v>
      </c>
      <c r="R19" s="258">
        <f t="shared" ca="1" si="21"/>
        <v>0</v>
      </c>
      <c r="AE19" s="41" t="str">
        <f t="shared" si="13"/>
        <v>CAPFOR_512_14_1_202223</v>
      </c>
      <c r="AF19" s="41">
        <v>202223</v>
      </c>
      <c r="AG19" s="41" t="s">
        <v>46</v>
      </c>
      <c r="AH19" s="41">
        <v>512</v>
      </c>
      <c r="AI19" s="41">
        <v>14</v>
      </c>
      <c r="AJ19" s="41" t="s">
        <v>3452</v>
      </c>
      <c r="AK19" s="41">
        <v>1</v>
      </c>
      <c r="AL19" s="186">
        <v>0</v>
      </c>
      <c r="AN19" s="203" t="s">
        <v>3331</v>
      </c>
      <c r="AO19" s="41" t="s">
        <v>3332</v>
      </c>
      <c r="AP19" s="204" t="str">
        <f>IF(Details!$M$2=2,AN19,AO19)</f>
        <v>ALLWEDD MATH O FAES</v>
      </c>
      <c r="AT19" s="41">
        <f>ValData!$E19</f>
        <v>14</v>
      </c>
      <c r="AU19" s="41" t="s">
        <v>7</v>
      </c>
      <c r="AV19" s="41"/>
      <c r="AW19" s="41"/>
    </row>
    <row r="20" spans="2:49" x14ac:dyDescent="0.35">
      <c r="B20" s="212" t="s">
        <v>3447</v>
      </c>
      <c r="C20" s="212">
        <f t="shared" si="0"/>
        <v>202425</v>
      </c>
      <c r="D20" s="212" t="s">
        <v>46</v>
      </c>
      <c r="E20" s="212">
        <v>15</v>
      </c>
      <c r="F20" s="212">
        <v>1</v>
      </c>
      <c r="G20" s="212">
        <f t="shared" si="1"/>
        <v>0</v>
      </c>
      <c r="H20" s="258" t="e">
        <f t="shared" ca="1" si="2"/>
        <v>#N/A</v>
      </c>
      <c r="I20" s="258" t="e">
        <f t="shared" ca="1" si="3"/>
        <v>#N/A</v>
      </c>
      <c r="J20" s="258">
        <f t="shared" ca="1" si="4"/>
        <v>0</v>
      </c>
      <c r="K20" s="258" t="e">
        <f t="shared" ca="1" si="14"/>
        <v>#N/A</v>
      </c>
      <c r="L20" s="258">
        <f t="shared" ca="1" si="15"/>
        <v>0</v>
      </c>
      <c r="M20" s="258" t="str">
        <f t="shared" ca="1" si="16"/>
        <v/>
      </c>
      <c r="N20" s="258">
        <f t="shared" ca="1" si="17"/>
        <v>0</v>
      </c>
      <c r="O20" s="258">
        <f t="shared" ca="1" si="18"/>
        <v>0</v>
      </c>
      <c r="P20" s="258">
        <f t="shared" ca="1" si="19"/>
        <v>0</v>
      </c>
      <c r="Q20" s="258">
        <f t="shared" ca="1" si="20"/>
        <v>0</v>
      </c>
      <c r="R20" s="258">
        <f t="shared" ca="1" si="21"/>
        <v>0</v>
      </c>
      <c r="AE20" s="41" t="str">
        <f t="shared" si="13"/>
        <v>CAPFOR_512_15_1_202223</v>
      </c>
      <c r="AF20" s="41">
        <v>202223</v>
      </c>
      <c r="AG20" s="41" t="s">
        <v>46</v>
      </c>
      <c r="AH20" s="41">
        <v>512</v>
      </c>
      <c r="AI20" s="41">
        <v>15</v>
      </c>
      <c r="AJ20" s="41" t="s">
        <v>3256</v>
      </c>
      <c r="AK20" s="41">
        <v>1</v>
      </c>
      <c r="AL20" s="186">
        <v>0</v>
      </c>
      <c r="AN20" s="203" t="s">
        <v>3333</v>
      </c>
      <c r="AO20" s="41" t="s">
        <v>3334</v>
      </c>
      <c r="AP20" s="204" t="str">
        <f>IF(Details!$M$2=2,AN20,AO20)</f>
        <v xml:space="preserve">1. Toriad gwerth unig </v>
      </c>
      <c r="AT20" s="41">
        <f>ValData!$E20</f>
        <v>15</v>
      </c>
      <c r="AU20" s="41" t="s">
        <v>3406</v>
      </c>
      <c r="AV20" s="41"/>
      <c r="AW20" s="41"/>
    </row>
    <row r="21" spans="2:49" x14ac:dyDescent="0.35">
      <c r="B21" s="212" t="s">
        <v>3447</v>
      </c>
      <c r="C21" s="212">
        <f t="shared" si="0"/>
        <v>202425</v>
      </c>
      <c r="D21" s="212" t="s">
        <v>46</v>
      </c>
      <c r="E21" s="212">
        <v>16</v>
      </c>
      <c r="F21" s="212">
        <v>1</v>
      </c>
      <c r="G21" s="212">
        <f t="shared" si="1"/>
        <v>0</v>
      </c>
      <c r="H21" s="258" t="e">
        <f t="shared" ca="1" si="2"/>
        <v>#N/A</v>
      </c>
      <c r="I21" s="258" t="e">
        <f t="shared" ca="1" si="3"/>
        <v>#N/A</v>
      </c>
      <c r="J21" s="258">
        <f t="shared" ca="1" si="4"/>
        <v>0</v>
      </c>
      <c r="K21" s="258">
        <f t="shared" ca="1" si="14"/>
        <v>0</v>
      </c>
      <c r="L21" s="258">
        <f t="shared" ca="1" si="15"/>
        <v>0</v>
      </c>
      <c r="M21" s="258">
        <f t="shared" ca="1" si="16"/>
        <v>0</v>
      </c>
      <c r="N21" s="258">
        <f t="shared" ca="1" si="17"/>
        <v>0</v>
      </c>
      <c r="O21" s="258">
        <f t="shared" ca="1" si="18"/>
        <v>0</v>
      </c>
      <c r="P21" s="258">
        <f t="shared" ca="1" si="19"/>
        <v>0</v>
      </c>
      <c r="Q21" s="258">
        <f t="shared" ca="1" si="20"/>
        <v>0</v>
      </c>
      <c r="R21" s="258">
        <f t="shared" ca="1" si="21"/>
        <v>0</v>
      </c>
      <c r="AE21" s="41" t="str">
        <f t="shared" si="13"/>
        <v>CAPFOR_512_16_1_202223</v>
      </c>
      <c r="AF21" s="41">
        <v>202223</v>
      </c>
      <c r="AG21" s="41" t="s">
        <v>46</v>
      </c>
      <c r="AH21" s="41">
        <v>512</v>
      </c>
      <c r="AI21" s="41">
        <v>16</v>
      </c>
      <c r="AJ21" s="41" t="s">
        <v>3453</v>
      </c>
      <c r="AK21" s="41">
        <v>1</v>
      </c>
      <c r="AL21" s="186">
        <v>35961</v>
      </c>
      <c r="AN21" s="203" t="s">
        <v>3335</v>
      </c>
      <c r="AO21" s="41" t="s">
        <v>3336</v>
      </c>
      <c r="AP21" s="204" t="str">
        <f>IF(Details!$M$2=2,AN21,AO21)</f>
        <v xml:space="preserve">2. Toriad % yn unig </v>
      </c>
      <c r="AT21" s="41">
        <f>ValData!$E21</f>
        <v>16</v>
      </c>
      <c r="AU21" s="41" t="s">
        <v>3199</v>
      </c>
      <c r="AV21" s="41"/>
      <c r="AW21" s="41"/>
    </row>
    <row r="22" spans="2:49" x14ac:dyDescent="0.35">
      <c r="B22" s="212" t="s">
        <v>3447</v>
      </c>
      <c r="C22" s="212">
        <f t="shared" si="0"/>
        <v>202425</v>
      </c>
      <c r="D22" s="212" t="s">
        <v>46</v>
      </c>
      <c r="E22" s="212">
        <v>17</v>
      </c>
      <c r="F22" s="212">
        <v>1</v>
      </c>
      <c r="G22" s="212">
        <f t="shared" si="1"/>
        <v>0</v>
      </c>
      <c r="H22" s="258" t="e">
        <f t="shared" ca="1" si="2"/>
        <v>#N/A</v>
      </c>
      <c r="I22" s="258" t="e">
        <f t="shared" ca="1" si="3"/>
        <v>#N/A</v>
      </c>
      <c r="J22" s="258">
        <f t="shared" ca="1" si="4"/>
        <v>0</v>
      </c>
      <c r="K22" s="258" t="e">
        <f t="shared" ca="1" si="14"/>
        <v>#N/A</v>
      </c>
      <c r="L22" s="258">
        <f t="shared" ca="1" si="15"/>
        <v>0</v>
      </c>
      <c r="M22" s="258" t="str">
        <f t="shared" ca="1" si="16"/>
        <v/>
      </c>
      <c r="N22" s="258" t="str">
        <f t="shared" ca="1" si="17"/>
        <v/>
      </c>
      <c r="O22" s="258">
        <f t="shared" ca="1" si="18"/>
        <v>0</v>
      </c>
      <c r="P22" s="258">
        <f t="shared" ca="1" si="19"/>
        <v>0</v>
      </c>
      <c r="Q22" s="258">
        <f t="shared" ca="1" si="20"/>
        <v>0</v>
      </c>
      <c r="R22" s="258">
        <f t="shared" ca="1" si="21"/>
        <v>0</v>
      </c>
      <c r="AE22" s="41" t="str">
        <f t="shared" si="13"/>
        <v>CAPFOR_512_17_1_202223</v>
      </c>
      <c r="AF22" s="41">
        <v>202223</v>
      </c>
      <c r="AG22" s="41" t="s">
        <v>46</v>
      </c>
      <c r="AH22" s="41">
        <v>512</v>
      </c>
      <c r="AI22" s="41">
        <v>17</v>
      </c>
      <c r="AJ22" s="41" t="s">
        <v>2010</v>
      </c>
      <c r="AK22" s="41">
        <v>1</v>
      </c>
      <c r="AL22" s="186">
        <v>0</v>
      </c>
      <c r="AN22" s="203" t="s">
        <v>3337</v>
      </c>
      <c r="AO22" s="41" t="s">
        <v>3338</v>
      </c>
      <c r="AP22" s="204" t="str">
        <f>IF(Details!$M$2=2,AN22,AO22)</f>
        <v>3. Toriad yn y ddau</v>
      </c>
      <c r="AT22" s="41">
        <f>ValData!$E22</f>
        <v>17</v>
      </c>
      <c r="AU22" s="41" t="s">
        <v>10</v>
      </c>
      <c r="AV22" s="41"/>
      <c r="AW22" s="41"/>
    </row>
    <row r="23" spans="2:49" x14ac:dyDescent="0.35">
      <c r="B23" s="212" t="s">
        <v>3447</v>
      </c>
      <c r="C23" s="212">
        <f t="shared" si="0"/>
        <v>202425</v>
      </c>
      <c r="D23" s="212" t="s">
        <v>46</v>
      </c>
      <c r="E23" s="212">
        <v>17.100000000000001</v>
      </c>
      <c r="F23" s="212">
        <v>1</v>
      </c>
      <c r="G23" s="212">
        <f t="shared" si="1"/>
        <v>0</v>
      </c>
      <c r="H23" s="258" t="e">
        <f t="shared" ca="1" si="2"/>
        <v>#N/A</v>
      </c>
      <c r="I23" s="258" t="e">
        <f t="shared" ca="1" si="3"/>
        <v>#N/A</v>
      </c>
      <c r="J23" s="258">
        <f t="shared" ca="1" si="4"/>
        <v>0</v>
      </c>
      <c r="K23" s="258" t="e">
        <f t="shared" ca="1" si="14"/>
        <v>#N/A</v>
      </c>
      <c r="L23" s="258">
        <f t="shared" ca="1" si="15"/>
        <v>0</v>
      </c>
      <c r="M23" s="258" t="str">
        <f t="shared" ca="1" si="16"/>
        <v/>
      </c>
      <c r="N23" s="258" t="str">
        <f t="shared" ca="1" si="17"/>
        <v/>
      </c>
      <c r="O23" s="258">
        <f t="shared" ca="1" si="18"/>
        <v>0</v>
      </c>
      <c r="P23" s="258">
        <f t="shared" ca="1" si="19"/>
        <v>0</v>
      </c>
      <c r="Q23" s="258">
        <f t="shared" ca="1" si="20"/>
        <v>0</v>
      </c>
      <c r="R23" s="258">
        <f t="shared" ca="1" si="21"/>
        <v>0</v>
      </c>
      <c r="AE23" s="41" t="str">
        <f t="shared" si="13"/>
        <v>CAPFOR_512_17.1_1_202223</v>
      </c>
      <c r="AF23" s="41">
        <v>202223</v>
      </c>
      <c r="AG23" s="41" t="s">
        <v>46</v>
      </c>
      <c r="AH23" s="41">
        <v>512</v>
      </c>
      <c r="AI23" s="41">
        <v>17.100000000000001</v>
      </c>
      <c r="AJ23" s="41" t="s">
        <v>3494</v>
      </c>
      <c r="AK23" s="41">
        <v>1</v>
      </c>
      <c r="AL23" s="186">
        <v>0</v>
      </c>
      <c r="AN23" s="203" t="s">
        <v>3339</v>
      </c>
      <c r="AO23" s="41" t="s">
        <v>3340</v>
      </c>
      <c r="AP23" s="204" t="str">
        <f>IF(Details!$M$2=2,AN23,AO23)</f>
        <v>4. gyfanswmiau nad sy’n = sero</v>
      </c>
      <c r="AT23" s="41">
        <f>ValData!$E24</f>
        <v>19</v>
      </c>
      <c r="AU23" s="41" t="s">
        <v>11</v>
      </c>
      <c r="AV23" s="41"/>
      <c r="AW23" s="41"/>
    </row>
    <row r="24" spans="2:49" x14ac:dyDescent="0.35">
      <c r="B24" s="212" t="s">
        <v>3448</v>
      </c>
      <c r="C24" s="212">
        <f t="shared" si="0"/>
        <v>202425</v>
      </c>
      <c r="D24" s="212" t="s">
        <v>46</v>
      </c>
      <c r="E24" s="212">
        <v>19</v>
      </c>
      <c r="F24" s="212">
        <v>3</v>
      </c>
      <c r="G24" s="212">
        <f t="shared" si="1"/>
        <v>0</v>
      </c>
      <c r="H24" s="258">
        <f t="shared" ref="H24:H60" ca="1" si="22">VLOOKUP($E24,INDIRECT($B24),C$3,FALSE)</f>
        <v>0</v>
      </c>
      <c r="I24" s="258">
        <f t="shared" ref="I24:I60" ca="1" si="23">VLOOKUP($E24,INDIRECT($B24),D$3,FALSE)</f>
        <v>0</v>
      </c>
      <c r="J24" s="258">
        <f t="shared" ref="J24" ca="1" si="24">VLOOKUP($E24,INDIRECT($B24),E$3,FALSE)</f>
        <v>0</v>
      </c>
      <c r="K24" s="258">
        <f t="shared" ref="K24" ca="1" si="25">VLOOKUP($E24,INDIRECT($B24),F$3,FALSE)</f>
        <v>0</v>
      </c>
      <c r="L24" s="258">
        <f t="shared" ref="L24" ca="1" si="26">VLOOKUP($E24,INDIRECT($B24),G$3,FALSE)</f>
        <v>0</v>
      </c>
      <c r="M24" s="258">
        <f t="shared" ref="M24" ca="1" si="27">VLOOKUP($E24,INDIRECT($B24),H$3,FALSE)</f>
        <v>0</v>
      </c>
      <c r="N24" s="258">
        <f t="shared" ref="N24" ca="1" si="28">VLOOKUP($E24,INDIRECT($B24),I$3,FALSE)</f>
        <v>0</v>
      </c>
      <c r="O24" s="258">
        <f t="shared" ref="O24" ca="1" si="29">VLOOKUP($E24,INDIRECT($B24),J$3,FALSE)</f>
        <v>0</v>
      </c>
      <c r="P24" s="258">
        <f t="shared" ref="P24" ca="1" si="30">VLOOKUP($E24,INDIRECT($B24),K$3,FALSE)</f>
        <v>0</v>
      </c>
      <c r="Q24" s="258" t="e">
        <f ca="1">VLOOKUP($E24,INDIRECT($B24),L$3,FALSE)</f>
        <v>#REF!</v>
      </c>
      <c r="R24" s="258" t="e">
        <f t="shared" ref="R24" ca="1" si="31">VLOOKUP($E24,INDIRECT($B24),M$3,FALSE)</f>
        <v>#REF!</v>
      </c>
      <c r="AE24" s="41" t="str">
        <f t="shared" si="13"/>
        <v>CAPFOR_512_19_3_202223</v>
      </c>
      <c r="AF24" s="41">
        <v>202223</v>
      </c>
      <c r="AG24" s="41" t="s">
        <v>46</v>
      </c>
      <c r="AH24" s="41">
        <v>512</v>
      </c>
      <c r="AI24" s="41">
        <v>19</v>
      </c>
      <c r="AJ24" s="41" t="s">
        <v>3258</v>
      </c>
      <c r="AK24" s="41">
        <v>3</v>
      </c>
      <c r="AL24" s="186">
        <v>35961</v>
      </c>
      <c r="AN24" s="203" t="s">
        <v>3341</v>
      </c>
      <c r="AO24" s="41" t="s">
        <v>3342</v>
      </c>
      <c r="AP24" s="204" t="str">
        <f>IF(Details!$M$2=2,AN24,AO24)</f>
        <v>9. Naill ai ffigur yn sero</v>
      </c>
      <c r="AT24" s="41">
        <f>ValData!$E25</f>
        <v>20</v>
      </c>
      <c r="AU24" s="41" t="s">
        <v>12</v>
      </c>
      <c r="AV24" s="41"/>
      <c r="AW24" s="41"/>
    </row>
    <row r="25" spans="2:49" x14ac:dyDescent="0.35">
      <c r="B25" s="212" t="s">
        <v>3448</v>
      </c>
      <c r="C25" s="212">
        <f t="shared" si="0"/>
        <v>202425</v>
      </c>
      <c r="D25" s="212" t="s">
        <v>46</v>
      </c>
      <c r="E25" s="212">
        <v>20</v>
      </c>
      <c r="F25" s="212">
        <v>3</v>
      </c>
      <c r="G25" s="212">
        <f t="shared" si="1"/>
        <v>0</v>
      </c>
      <c r="H25" s="258">
        <f t="shared" ca="1" si="22"/>
        <v>0</v>
      </c>
      <c r="I25" s="258">
        <f t="shared" ca="1" si="23"/>
        <v>0</v>
      </c>
      <c r="J25" s="258">
        <f t="shared" ref="J25:J60" ca="1" si="32">VLOOKUP($E25,INDIRECT($B25),E$3,FALSE)</f>
        <v>0</v>
      </c>
      <c r="K25" s="258">
        <f t="shared" ref="K25:K60" ca="1" si="33">VLOOKUP($E25,INDIRECT($B25),F$3,FALSE)</f>
        <v>0</v>
      </c>
      <c r="L25" s="258">
        <f t="shared" ref="L25:L60" ca="1" si="34">VLOOKUP($E25,INDIRECT($B25),G$3,FALSE)</f>
        <v>0</v>
      </c>
      <c r="M25" s="258">
        <f t="shared" ref="M25:M60" ca="1" si="35">VLOOKUP($E25,INDIRECT($B25),H$3,FALSE)</f>
        <v>0</v>
      </c>
      <c r="N25" s="258">
        <f t="shared" ref="N25:N60" ca="1" si="36">VLOOKUP($E25,INDIRECT($B25),I$3,FALSE)</f>
        <v>0</v>
      </c>
      <c r="O25" s="258">
        <f t="shared" ref="O25:O60" ca="1" si="37">VLOOKUP($E25,INDIRECT($B25),J$3,FALSE)</f>
        <v>0</v>
      </c>
      <c r="P25" s="258">
        <f t="shared" ref="P25:P60" ca="1" si="38">VLOOKUP($E25,INDIRECT($B25),K$3,FALSE)</f>
        <v>0</v>
      </c>
      <c r="Q25" s="258" t="e">
        <f ca="1">VLOOKUP($E25,INDIRECT($B25),L$3,FALSE)</f>
        <v>#REF!</v>
      </c>
      <c r="R25" s="258" t="e">
        <f t="shared" ref="R25:R60" ca="1" si="39">VLOOKUP($E25,INDIRECT($B25),M$3,FALSE)</f>
        <v>#REF!</v>
      </c>
      <c r="AE25" s="41" t="str">
        <f t="shared" si="13"/>
        <v>CAPFOR_512_20_3_202223</v>
      </c>
      <c r="AF25" s="41">
        <v>202223</v>
      </c>
      <c r="AG25" s="41" t="s">
        <v>46</v>
      </c>
      <c r="AH25" s="41">
        <v>512</v>
      </c>
      <c r="AI25" s="41">
        <v>20</v>
      </c>
      <c r="AJ25" s="41" t="s">
        <v>1308</v>
      </c>
      <c r="AK25" s="41">
        <v>3</v>
      </c>
      <c r="AL25" s="186">
        <v>0</v>
      </c>
      <c r="AN25" s="203" t="s">
        <v>3343</v>
      </c>
      <c r="AO25" s="41" t="s">
        <v>3344</v>
      </c>
      <c r="AP25" s="204" t="str">
        <f>IF(Details!$M$2=2,AN25,AO25)</f>
        <v>ALLWEDD STATWS MAES</v>
      </c>
      <c r="AT25" s="41">
        <f>ValData!$E26</f>
        <v>21</v>
      </c>
      <c r="AU25" s="41" t="s">
        <v>13</v>
      </c>
      <c r="AV25" s="41"/>
      <c r="AW25" s="41"/>
    </row>
    <row r="26" spans="2:49" x14ac:dyDescent="0.35">
      <c r="B26" s="212" t="s">
        <v>3448</v>
      </c>
      <c r="C26" s="212">
        <f t="shared" si="0"/>
        <v>202425</v>
      </c>
      <c r="D26" s="212" t="s">
        <v>46</v>
      </c>
      <c r="E26" s="212">
        <v>21</v>
      </c>
      <c r="F26" s="212">
        <v>3</v>
      </c>
      <c r="G26" s="212">
        <f t="shared" si="1"/>
        <v>0</v>
      </c>
      <c r="H26" s="258">
        <f t="shared" ca="1" si="22"/>
        <v>0</v>
      </c>
      <c r="I26" s="258">
        <f t="shared" ca="1" si="23"/>
        <v>0</v>
      </c>
      <c r="J26" s="258">
        <f t="shared" ca="1" si="32"/>
        <v>0</v>
      </c>
      <c r="K26" s="258">
        <f t="shared" ca="1" si="33"/>
        <v>0</v>
      </c>
      <c r="L26" s="258">
        <f t="shared" ca="1" si="34"/>
        <v>0</v>
      </c>
      <c r="M26" s="258">
        <f t="shared" ca="1" si="35"/>
        <v>0</v>
      </c>
      <c r="N26" s="258">
        <f t="shared" ca="1" si="36"/>
        <v>0</v>
      </c>
      <c r="O26" s="258">
        <f t="shared" ca="1" si="37"/>
        <v>0</v>
      </c>
      <c r="P26" s="258">
        <f t="shared" ca="1" si="38"/>
        <v>0</v>
      </c>
      <c r="Q26" s="258" t="e">
        <f t="shared" ref="Q26:Q60" ca="1" si="40">VLOOKUP($E26,INDIRECT($B26),L$3,FALSE)</f>
        <v>#REF!</v>
      </c>
      <c r="R26" s="258" t="e">
        <f t="shared" ca="1" si="39"/>
        <v>#REF!</v>
      </c>
      <c r="AE26" s="41" t="str">
        <f t="shared" si="13"/>
        <v>CAPFOR_512_21_3_202223</v>
      </c>
      <c r="AF26" s="41">
        <v>202223</v>
      </c>
      <c r="AG26" s="41" t="s">
        <v>46</v>
      </c>
      <c r="AH26" s="41">
        <v>512</v>
      </c>
      <c r="AI26" s="41">
        <v>21</v>
      </c>
      <c r="AJ26" s="41" t="s">
        <v>1309</v>
      </c>
      <c r="AK26" s="41">
        <v>3</v>
      </c>
      <c r="AL26" s="186">
        <v>672</v>
      </c>
      <c r="AN26" s="221" t="s">
        <v>3467</v>
      </c>
      <c r="AO26" s="41" t="s">
        <v>3345</v>
      </c>
      <c r="AP26" s="204" t="str">
        <f>IF(Details!$M$2=2,AN26,AO26)</f>
        <v>A - i gael eu gweithredu gan LlC</v>
      </c>
      <c r="AT26" s="41">
        <f>ValData!$E27</f>
        <v>22</v>
      </c>
      <c r="AU26" s="41" t="s">
        <v>1352</v>
      </c>
      <c r="AV26" s="41"/>
      <c r="AW26" s="41"/>
    </row>
    <row r="27" spans="2:49" x14ac:dyDescent="0.35">
      <c r="B27" s="212" t="s">
        <v>3448</v>
      </c>
      <c r="C27" s="212">
        <f t="shared" si="0"/>
        <v>202425</v>
      </c>
      <c r="D27" s="212" t="s">
        <v>46</v>
      </c>
      <c r="E27" s="212">
        <v>22</v>
      </c>
      <c r="F27" s="212">
        <v>3</v>
      </c>
      <c r="G27" s="212">
        <f t="shared" si="1"/>
        <v>0</v>
      </c>
      <c r="H27" s="258">
        <f t="shared" ca="1" si="22"/>
        <v>0</v>
      </c>
      <c r="I27" s="258">
        <f t="shared" ca="1" si="23"/>
        <v>0</v>
      </c>
      <c r="J27" s="258">
        <f t="shared" ca="1" si="32"/>
        <v>0</v>
      </c>
      <c r="K27" s="258">
        <f t="shared" ca="1" si="33"/>
        <v>0</v>
      </c>
      <c r="L27" s="258">
        <f t="shared" ca="1" si="34"/>
        <v>0</v>
      </c>
      <c r="M27" s="258">
        <f t="shared" ca="1" si="35"/>
        <v>0</v>
      </c>
      <c r="N27" s="258">
        <f t="shared" ca="1" si="36"/>
        <v>0</v>
      </c>
      <c r="O27" s="258">
        <f t="shared" ca="1" si="37"/>
        <v>0</v>
      </c>
      <c r="P27" s="258">
        <f t="shared" ca="1" si="38"/>
        <v>0</v>
      </c>
      <c r="Q27" s="258" t="e">
        <f t="shared" ca="1" si="40"/>
        <v>#REF!</v>
      </c>
      <c r="R27" s="258" t="e">
        <f t="shared" ca="1" si="39"/>
        <v>#REF!</v>
      </c>
      <c r="AE27" s="41" t="str">
        <f t="shared" si="13"/>
        <v>CAPFOR_512_22_3_202223</v>
      </c>
      <c r="AF27" s="41">
        <v>202223</v>
      </c>
      <c r="AG27" s="41" t="s">
        <v>46</v>
      </c>
      <c r="AH27" s="41">
        <v>512</v>
      </c>
      <c r="AI27" s="41">
        <v>22</v>
      </c>
      <c r="AJ27" s="41" t="s">
        <v>3454</v>
      </c>
      <c r="AK27" s="41">
        <v>3</v>
      </c>
      <c r="AL27" s="186">
        <v>672</v>
      </c>
      <c r="AN27" s="221" t="s">
        <v>3468</v>
      </c>
      <c r="AO27" s="41" t="s">
        <v>3346</v>
      </c>
      <c r="AP27" s="204" t="str">
        <f>IF(Details!$M$2=2,AN27,AO27)</f>
        <v xml:space="preserve">C - wedi’i glirio </v>
      </c>
      <c r="AT27" s="41">
        <f>ValData!$E28</f>
        <v>23</v>
      </c>
      <c r="AU27" s="41" t="s">
        <v>3407</v>
      </c>
      <c r="AV27" s="41"/>
      <c r="AW27" s="41"/>
    </row>
    <row r="28" spans="2:49" x14ac:dyDescent="0.35">
      <c r="B28" s="212" t="s">
        <v>3448</v>
      </c>
      <c r="C28" s="212">
        <f t="shared" si="0"/>
        <v>202425</v>
      </c>
      <c r="D28" s="212" t="s">
        <v>46</v>
      </c>
      <c r="E28" s="212">
        <v>23</v>
      </c>
      <c r="F28" s="212">
        <v>3</v>
      </c>
      <c r="G28" s="212">
        <f t="shared" si="1"/>
        <v>0</v>
      </c>
      <c r="H28" s="258">
        <f t="shared" ca="1" si="22"/>
        <v>0</v>
      </c>
      <c r="I28" s="258">
        <f t="shared" ca="1" si="23"/>
        <v>5000</v>
      </c>
      <c r="J28" s="258">
        <f t="shared" ca="1" si="32"/>
        <v>50</v>
      </c>
      <c r="K28" s="258" t="str">
        <f t="shared" ca="1" si="33"/>
        <v/>
      </c>
      <c r="L28" s="258">
        <f t="shared" ca="1" si="34"/>
        <v>0</v>
      </c>
      <c r="M28" s="258">
        <f t="shared" ca="1" si="35"/>
        <v>0</v>
      </c>
      <c r="N28" s="258">
        <f t="shared" ca="1" si="36"/>
        <v>0</v>
      </c>
      <c r="O28" s="258">
        <f t="shared" ca="1" si="37"/>
        <v>0</v>
      </c>
      <c r="P28" s="258">
        <f t="shared" ca="1" si="38"/>
        <v>0</v>
      </c>
      <c r="Q28" s="258" t="e">
        <f t="shared" ca="1" si="40"/>
        <v>#REF!</v>
      </c>
      <c r="R28" s="258" t="e">
        <f t="shared" ca="1" si="39"/>
        <v>#REF!</v>
      </c>
      <c r="AE28" s="41" t="str">
        <f t="shared" si="13"/>
        <v>CAPFOR_512_23_3_202223</v>
      </c>
      <c r="AF28" s="41">
        <v>202223</v>
      </c>
      <c r="AG28" s="41" t="s">
        <v>46</v>
      </c>
      <c r="AH28" s="41">
        <v>512</v>
      </c>
      <c r="AI28" s="41">
        <v>23</v>
      </c>
      <c r="AJ28" s="41" t="s">
        <v>2027</v>
      </c>
      <c r="AK28" s="41">
        <v>3</v>
      </c>
      <c r="AL28" s="186">
        <v>4627</v>
      </c>
      <c r="AN28" s="221" t="s">
        <v>3469</v>
      </c>
      <c r="AO28" s="41" t="s">
        <v>3347</v>
      </c>
      <c r="AP28" s="204" t="str">
        <f>IF(Details!$M$2=2,AN28,AO28)</f>
        <v>NB - pwysig</v>
      </c>
      <c r="AT28" s="41">
        <f>ValData!$E29</f>
        <v>24</v>
      </c>
      <c r="AU28" s="41" t="s">
        <v>15</v>
      </c>
      <c r="AV28" s="41"/>
      <c r="AW28" s="41"/>
    </row>
    <row r="29" spans="2:49" x14ac:dyDescent="0.35">
      <c r="B29" s="212" t="s">
        <v>3448</v>
      </c>
      <c r="C29" s="212">
        <f t="shared" si="0"/>
        <v>202425</v>
      </c>
      <c r="D29" s="212" t="s">
        <v>46</v>
      </c>
      <c r="E29" s="212">
        <v>24</v>
      </c>
      <c r="F29" s="212">
        <v>3</v>
      </c>
      <c r="G29" s="212">
        <f t="shared" si="1"/>
        <v>0</v>
      </c>
      <c r="H29" s="258" t="e">
        <f t="shared" ca="1" si="22"/>
        <v>#N/A</v>
      </c>
      <c r="I29" s="258" t="e">
        <f t="shared" ca="1" si="23"/>
        <v>#N/A</v>
      </c>
      <c r="J29" s="258" t="e">
        <f t="shared" ca="1" si="32"/>
        <v>#N/A</v>
      </c>
      <c r="K29" s="258" t="e">
        <f t="shared" ca="1" si="33"/>
        <v>#N/A</v>
      </c>
      <c r="L29" s="258" t="e">
        <f t="shared" ca="1" si="34"/>
        <v>#N/A</v>
      </c>
      <c r="M29" s="258" t="e">
        <f t="shared" ca="1" si="35"/>
        <v>#N/A</v>
      </c>
      <c r="N29" s="258" t="e">
        <f t="shared" ca="1" si="36"/>
        <v>#N/A</v>
      </c>
      <c r="O29" s="258" t="e">
        <f t="shared" ca="1" si="37"/>
        <v>#N/A</v>
      </c>
      <c r="P29" s="258" t="e">
        <f t="shared" ca="1" si="38"/>
        <v>#N/A</v>
      </c>
      <c r="Q29" s="258" t="e">
        <f t="shared" ca="1" si="40"/>
        <v>#N/A</v>
      </c>
      <c r="R29" s="258" t="e">
        <f t="shared" ca="1" si="39"/>
        <v>#N/A</v>
      </c>
      <c r="AE29" s="41" t="str">
        <f t="shared" si="13"/>
        <v>CAPFOR_512_25_3_202223</v>
      </c>
      <c r="AF29" s="41">
        <v>202223</v>
      </c>
      <c r="AG29" s="41" t="s">
        <v>46</v>
      </c>
      <c r="AH29" s="41">
        <v>512</v>
      </c>
      <c r="AI29" s="41">
        <v>25</v>
      </c>
      <c r="AJ29" s="41" t="s">
        <v>1370</v>
      </c>
      <c r="AK29" s="41">
        <v>3</v>
      </c>
      <c r="AL29" s="186">
        <v>350</v>
      </c>
      <c r="AN29" s="221" t="s">
        <v>3470</v>
      </c>
      <c r="AO29" s="41" t="s">
        <v>3348</v>
      </c>
      <c r="AP29" s="204" t="str">
        <f>IF(Details!$M$2=2,AN29,AO29)</f>
        <v xml:space="preserve">U - heb eu datrys </v>
      </c>
      <c r="AT29" s="41">
        <f>ValData!$E30</f>
        <v>25</v>
      </c>
      <c r="AU29" s="41" t="s">
        <v>3408</v>
      </c>
      <c r="AV29" s="41"/>
      <c r="AW29" s="41"/>
    </row>
    <row r="30" spans="2:49" x14ac:dyDescent="0.35">
      <c r="B30" s="212" t="s">
        <v>3448</v>
      </c>
      <c r="C30" s="212">
        <f t="shared" si="0"/>
        <v>202425</v>
      </c>
      <c r="D30" s="212" t="s">
        <v>46</v>
      </c>
      <c r="E30" s="212">
        <v>25</v>
      </c>
      <c r="F30" s="212">
        <v>3</v>
      </c>
      <c r="G30" s="212">
        <f t="shared" si="1"/>
        <v>0</v>
      </c>
      <c r="H30" s="258">
        <f t="shared" ca="1" si="22"/>
        <v>0</v>
      </c>
      <c r="I30" s="258">
        <f t="shared" ca="1" si="23"/>
        <v>0</v>
      </c>
      <c r="J30" s="258">
        <f t="shared" ca="1" si="32"/>
        <v>0</v>
      </c>
      <c r="K30" s="258">
        <f t="shared" ca="1" si="33"/>
        <v>0</v>
      </c>
      <c r="L30" s="258">
        <f t="shared" ca="1" si="34"/>
        <v>0</v>
      </c>
      <c r="M30" s="258">
        <f t="shared" ca="1" si="35"/>
        <v>0</v>
      </c>
      <c r="N30" s="258">
        <f t="shared" ca="1" si="36"/>
        <v>0</v>
      </c>
      <c r="O30" s="258">
        <f t="shared" ca="1" si="37"/>
        <v>0</v>
      </c>
      <c r="P30" s="258">
        <f t="shared" ca="1" si="38"/>
        <v>0</v>
      </c>
      <c r="Q30" s="258" t="e">
        <f t="shared" ca="1" si="40"/>
        <v>#REF!</v>
      </c>
      <c r="R30" s="258" t="e">
        <f t="shared" ca="1" si="39"/>
        <v>#REF!</v>
      </c>
      <c r="AE30" s="41" t="str">
        <f t="shared" si="13"/>
        <v>CAPFOR_512_26_3_202223</v>
      </c>
      <c r="AF30" s="41">
        <v>202223</v>
      </c>
      <c r="AG30" s="41" t="s">
        <v>46</v>
      </c>
      <c r="AH30" s="41">
        <v>512</v>
      </c>
      <c r="AI30" s="41">
        <v>26</v>
      </c>
      <c r="AJ30" s="41" t="s">
        <v>2032</v>
      </c>
      <c r="AK30" s="41">
        <v>3</v>
      </c>
      <c r="AL30" s="186">
        <v>600</v>
      </c>
      <c r="AN30" s="279" t="s">
        <v>3471</v>
      </c>
      <c r="AO30" s="206" t="s">
        <v>3349</v>
      </c>
      <c r="AP30" s="207" t="str">
        <f>IF(Details!$M$2=2,AN30,AO30)</f>
        <v>W - yn aros ar gyfer gweithrediad gan All</v>
      </c>
      <c r="AT30" s="41">
        <f>ValData!$E31</f>
        <v>26</v>
      </c>
      <c r="AU30" s="41" t="s">
        <v>16</v>
      </c>
      <c r="AV30" s="41"/>
      <c r="AW30" s="41"/>
    </row>
    <row r="31" spans="2:49" x14ac:dyDescent="0.35">
      <c r="B31" s="212" t="s">
        <v>3448</v>
      </c>
      <c r="C31" s="212">
        <f t="shared" si="0"/>
        <v>202425</v>
      </c>
      <c r="D31" s="212" t="s">
        <v>46</v>
      </c>
      <c r="E31" s="212">
        <v>26</v>
      </c>
      <c r="F31" s="212">
        <v>3</v>
      </c>
      <c r="G31" s="212">
        <f t="shared" si="1"/>
        <v>0</v>
      </c>
      <c r="H31" s="258">
        <f t="shared" ca="1" si="22"/>
        <v>0</v>
      </c>
      <c r="I31" s="258">
        <f t="shared" ca="1" si="23"/>
        <v>5000</v>
      </c>
      <c r="J31" s="258">
        <f t="shared" ca="1" si="32"/>
        <v>50</v>
      </c>
      <c r="K31" s="258" t="str">
        <f t="shared" ca="1" si="33"/>
        <v/>
      </c>
      <c r="L31" s="258">
        <f t="shared" ca="1" si="34"/>
        <v>0</v>
      </c>
      <c r="M31" s="258">
        <f t="shared" ca="1" si="35"/>
        <v>0</v>
      </c>
      <c r="N31" s="258">
        <f t="shared" ca="1" si="36"/>
        <v>0</v>
      </c>
      <c r="O31" s="258">
        <f t="shared" ca="1" si="37"/>
        <v>0</v>
      </c>
      <c r="P31" s="258">
        <f t="shared" ca="1" si="38"/>
        <v>0</v>
      </c>
      <c r="Q31" s="258" t="e">
        <f t="shared" ca="1" si="40"/>
        <v>#REF!</v>
      </c>
      <c r="R31" s="258" t="e">
        <f t="shared" ca="1" si="39"/>
        <v>#REF!</v>
      </c>
      <c r="AE31" s="41" t="str">
        <f t="shared" si="13"/>
        <v>CAPFOR_512_27_3_202223</v>
      </c>
      <c r="AF31" s="41">
        <v>202223</v>
      </c>
      <c r="AG31" s="41" t="s">
        <v>46</v>
      </c>
      <c r="AH31" s="41">
        <v>512</v>
      </c>
      <c r="AI31" s="41">
        <v>27</v>
      </c>
      <c r="AJ31" s="41" t="s">
        <v>2033</v>
      </c>
      <c r="AK31" s="41">
        <v>3</v>
      </c>
      <c r="AL31" s="186">
        <v>2685</v>
      </c>
      <c r="AT31" s="41">
        <f>ValData!$E32</f>
        <v>27</v>
      </c>
      <c r="AU31" s="41" t="s">
        <v>17</v>
      </c>
      <c r="AV31" s="41"/>
      <c r="AW31" s="41"/>
    </row>
    <row r="32" spans="2:49" x14ac:dyDescent="0.35">
      <c r="B32" s="212" t="s">
        <v>3448</v>
      </c>
      <c r="C32" s="212">
        <f t="shared" si="0"/>
        <v>202425</v>
      </c>
      <c r="D32" s="212" t="s">
        <v>46</v>
      </c>
      <c r="E32" s="212">
        <v>27</v>
      </c>
      <c r="F32" s="212">
        <v>3</v>
      </c>
      <c r="G32" s="212">
        <f t="shared" si="1"/>
        <v>0</v>
      </c>
      <c r="H32" s="258">
        <f t="shared" ca="1" si="22"/>
        <v>0</v>
      </c>
      <c r="I32" s="258">
        <f t="shared" ca="1" si="23"/>
        <v>5000</v>
      </c>
      <c r="J32" s="258">
        <f t="shared" ca="1" si="32"/>
        <v>50</v>
      </c>
      <c r="K32" s="258" t="str">
        <f t="shared" ca="1" si="33"/>
        <v/>
      </c>
      <c r="L32" s="258">
        <f t="shared" ca="1" si="34"/>
        <v>0</v>
      </c>
      <c r="M32" s="258">
        <f t="shared" ca="1" si="35"/>
        <v>0</v>
      </c>
      <c r="N32" s="258">
        <f t="shared" ca="1" si="36"/>
        <v>0</v>
      </c>
      <c r="O32" s="258">
        <f t="shared" ca="1" si="37"/>
        <v>0</v>
      </c>
      <c r="P32" s="258">
        <f t="shared" ca="1" si="38"/>
        <v>0</v>
      </c>
      <c r="Q32" s="258" t="e">
        <f t="shared" ca="1" si="40"/>
        <v>#REF!</v>
      </c>
      <c r="R32" s="258" t="e">
        <f t="shared" ca="1" si="39"/>
        <v>#REF!</v>
      </c>
      <c r="AE32" s="41" t="str">
        <f t="shared" si="13"/>
        <v>CAPFOR_512_28_3_202223</v>
      </c>
      <c r="AF32" s="41">
        <v>202223</v>
      </c>
      <c r="AG32" s="41" t="s">
        <v>46</v>
      </c>
      <c r="AH32" s="41">
        <v>512</v>
      </c>
      <c r="AI32" s="41">
        <v>28</v>
      </c>
      <c r="AJ32" s="41" t="s">
        <v>2034</v>
      </c>
      <c r="AK32" s="41">
        <v>3</v>
      </c>
      <c r="AL32" s="186">
        <v>2876</v>
      </c>
      <c r="AT32" s="41">
        <f>ValData!$E33</f>
        <v>28</v>
      </c>
      <c r="AU32" s="41" t="s">
        <v>18</v>
      </c>
      <c r="AV32" s="41"/>
      <c r="AW32" s="41"/>
    </row>
    <row r="33" spans="2:49" x14ac:dyDescent="0.35">
      <c r="B33" s="212" t="s">
        <v>3448</v>
      </c>
      <c r="C33" s="212">
        <f t="shared" si="0"/>
        <v>202425</v>
      </c>
      <c r="D33" s="212" t="s">
        <v>46</v>
      </c>
      <c r="E33" s="212">
        <v>28</v>
      </c>
      <c r="F33" s="212">
        <v>3</v>
      </c>
      <c r="G33" s="212">
        <f t="shared" si="1"/>
        <v>0</v>
      </c>
      <c r="H33" s="258">
        <f t="shared" ca="1" si="22"/>
        <v>0</v>
      </c>
      <c r="I33" s="258">
        <f t="shared" ca="1" si="23"/>
        <v>5000</v>
      </c>
      <c r="J33" s="258">
        <f t="shared" ca="1" si="32"/>
        <v>50</v>
      </c>
      <c r="K33" s="258" t="str">
        <f t="shared" ca="1" si="33"/>
        <v/>
      </c>
      <c r="L33" s="258">
        <f t="shared" ca="1" si="34"/>
        <v>0</v>
      </c>
      <c r="M33" s="258">
        <f t="shared" ca="1" si="35"/>
        <v>0</v>
      </c>
      <c r="N33" s="258">
        <f t="shared" ca="1" si="36"/>
        <v>0</v>
      </c>
      <c r="O33" s="258">
        <f t="shared" ca="1" si="37"/>
        <v>0</v>
      </c>
      <c r="P33" s="258">
        <f t="shared" ca="1" si="38"/>
        <v>0</v>
      </c>
      <c r="Q33" s="258" t="e">
        <f t="shared" ca="1" si="40"/>
        <v>#REF!</v>
      </c>
      <c r="R33" s="258" t="e">
        <f t="shared" ca="1" si="39"/>
        <v>#REF!</v>
      </c>
      <c r="AE33" s="41" t="str">
        <f t="shared" si="13"/>
        <v>CAPFOR_512_29_3_202223</v>
      </c>
      <c r="AF33" s="41">
        <v>202223</v>
      </c>
      <c r="AG33" s="41" t="s">
        <v>46</v>
      </c>
      <c r="AH33" s="41">
        <v>512</v>
      </c>
      <c r="AI33" s="41">
        <v>29</v>
      </c>
      <c r="AJ33" s="41" t="s">
        <v>2035</v>
      </c>
      <c r="AK33" s="41">
        <v>3</v>
      </c>
      <c r="AL33" s="186">
        <v>10099</v>
      </c>
      <c r="AN33" s="184" t="s">
        <v>3350</v>
      </c>
      <c r="AT33" s="41">
        <f>ValData!$E34</f>
        <v>29</v>
      </c>
      <c r="AU33" s="41" t="s">
        <v>19</v>
      </c>
      <c r="AV33" s="41"/>
      <c r="AW33" s="41"/>
    </row>
    <row r="34" spans="2:49" x14ac:dyDescent="0.35">
      <c r="B34" s="212" t="s">
        <v>3448</v>
      </c>
      <c r="C34" s="212">
        <f t="shared" si="0"/>
        <v>202425</v>
      </c>
      <c r="D34" s="212" t="s">
        <v>46</v>
      </c>
      <c r="E34" s="212">
        <v>29</v>
      </c>
      <c r="F34" s="212">
        <v>3</v>
      </c>
      <c r="G34" s="212">
        <f t="shared" si="1"/>
        <v>0</v>
      </c>
      <c r="H34" s="258">
        <f t="shared" ca="1" si="22"/>
        <v>0</v>
      </c>
      <c r="I34" s="258">
        <f t="shared" ca="1" si="23"/>
        <v>5000</v>
      </c>
      <c r="J34" s="258">
        <f t="shared" ca="1" si="32"/>
        <v>50</v>
      </c>
      <c r="K34" s="258" t="str">
        <f t="shared" ca="1" si="33"/>
        <v/>
      </c>
      <c r="L34" s="258">
        <f t="shared" ca="1" si="34"/>
        <v>0</v>
      </c>
      <c r="M34" s="258">
        <f t="shared" ca="1" si="35"/>
        <v>0</v>
      </c>
      <c r="N34" s="258">
        <f t="shared" ca="1" si="36"/>
        <v>0</v>
      </c>
      <c r="O34" s="258">
        <f t="shared" ca="1" si="37"/>
        <v>0</v>
      </c>
      <c r="P34" s="258">
        <f t="shared" ca="1" si="38"/>
        <v>0</v>
      </c>
      <c r="Q34" s="258" t="e">
        <f t="shared" ca="1" si="40"/>
        <v>#REF!</v>
      </c>
      <c r="R34" s="258" t="e">
        <f t="shared" ca="1" si="39"/>
        <v>#REF!</v>
      </c>
      <c r="AE34" s="41" t="str">
        <f t="shared" si="13"/>
        <v>CAPFOR_512_30_3_202223</v>
      </c>
      <c r="AF34" s="41">
        <v>202223</v>
      </c>
      <c r="AG34" s="41" t="s">
        <v>46</v>
      </c>
      <c r="AH34" s="41">
        <v>512</v>
      </c>
      <c r="AI34" s="41">
        <v>30</v>
      </c>
      <c r="AJ34" s="41" t="s">
        <v>1357</v>
      </c>
      <c r="AK34" s="41">
        <v>3</v>
      </c>
      <c r="AL34" s="186">
        <v>3325</v>
      </c>
      <c r="AN34" s="200" t="s">
        <v>593</v>
      </c>
      <c r="AO34" s="201" t="s">
        <v>594</v>
      </c>
      <c r="AP34" s="202" t="s">
        <v>3319</v>
      </c>
      <c r="AT34" s="41">
        <f>ValData!$E35</f>
        <v>30</v>
      </c>
      <c r="AU34" s="41" t="s">
        <v>239</v>
      </c>
      <c r="AV34" s="41"/>
      <c r="AW34" s="41"/>
    </row>
    <row r="35" spans="2:49" x14ac:dyDescent="0.35">
      <c r="B35" s="212" t="s">
        <v>3448</v>
      </c>
      <c r="C35" s="212">
        <f t="shared" si="0"/>
        <v>202425</v>
      </c>
      <c r="D35" s="212" t="s">
        <v>46</v>
      </c>
      <c r="E35" s="212">
        <v>30</v>
      </c>
      <c r="F35" s="212">
        <v>3</v>
      </c>
      <c r="G35" s="212">
        <f t="shared" si="1"/>
        <v>0</v>
      </c>
      <c r="H35" s="258">
        <f t="shared" ca="1" si="22"/>
        <v>0</v>
      </c>
      <c r="I35" s="258">
        <f t="shared" ca="1" si="23"/>
        <v>0</v>
      </c>
      <c r="J35" s="258">
        <f t="shared" ca="1" si="32"/>
        <v>0</v>
      </c>
      <c r="K35" s="258">
        <f t="shared" ca="1" si="33"/>
        <v>0</v>
      </c>
      <c r="L35" s="258">
        <f t="shared" ca="1" si="34"/>
        <v>0</v>
      </c>
      <c r="M35" s="258">
        <f t="shared" ca="1" si="35"/>
        <v>0</v>
      </c>
      <c r="N35" s="258">
        <f t="shared" ca="1" si="36"/>
        <v>0</v>
      </c>
      <c r="O35" s="258">
        <f t="shared" ca="1" si="37"/>
        <v>0</v>
      </c>
      <c r="P35" s="258">
        <f t="shared" ca="1" si="38"/>
        <v>0</v>
      </c>
      <c r="Q35" s="258" t="e">
        <f t="shared" ca="1" si="40"/>
        <v>#REF!</v>
      </c>
      <c r="R35" s="258" t="e">
        <f t="shared" ca="1" si="39"/>
        <v>#REF!</v>
      </c>
      <c r="AE35" s="41" t="str">
        <f t="shared" si="13"/>
        <v>CAPFOR_512_30.1_3_202223</v>
      </c>
      <c r="AF35" s="41">
        <v>202223</v>
      </c>
      <c r="AG35" s="41" t="s">
        <v>46</v>
      </c>
      <c r="AH35" s="41">
        <v>512</v>
      </c>
      <c r="AI35" s="41">
        <v>30.1</v>
      </c>
      <c r="AJ35" s="41" t="s">
        <v>3616</v>
      </c>
      <c r="AK35" s="41">
        <v>3</v>
      </c>
      <c r="AL35" s="186">
        <v>3325</v>
      </c>
      <c r="AN35" s="203" t="s">
        <v>3351</v>
      </c>
      <c r="AO35" s="41" t="s">
        <v>3352</v>
      </c>
      <c r="AP35" s="204" t="str">
        <f>IF(Details!$M$2=2,AN35,AO35)</f>
        <v>dewiswch</v>
      </c>
      <c r="AT35" s="41">
        <f>ValData!$E36</f>
        <v>30.1</v>
      </c>
      <c r="AU35" s="41" t="s">
        <v>231</v>
      </c>
      <c r="AV35" s="41"/>
      <c r="AW35" s="41"/>
    </row>
    <row r="36" spans="2:49" x14ac:dyDescent="0.35">
      <c r="B36" s="212" t="s">
        <v>3448</v>
      </c>
      <c r="C36" s="212">
        <f t="shared" si="0"/>
        <v>202425</v>
      </c>
      <c r="D36" s="212" t="s">
        <v>46</v>
      </c>
      <c r="E36" s="212">
        <v>30.1</v>
      </c>
      <c r="F36" s="212">
        <v>3</v>
      </c>
      <c r="G36" s="212">
        <f t="shared" si="1"/>
        <v>0</v>
      </c>
      <c r="H36" s="258">
        <f t="shared" ca="1" si="22"/>
        <v>0</v>
      </c>
      <c r="I36" s="258">
        <f t="shared" ca="1" si="23"/>
        <v>5000</v>
      </c>
      <c r="J36" s="258">
        <f t="shared" ca="1" si="32"/>
        <v>50</v>
      </c>
      <c r="K36" s="258" t="str">
        <f t="shared" ca="1" si="33"/>
        <v/>
      </c>
      <c r="L36" s="258">
        <f t="shared" ca="1" si="34"/>
        <v>0</v>
      </c>
      <c r="M36" s="258">
        <f t="shared" ca="1" si="35"/>
        <v>0</v>
      </c>
      <c r="N36" s="258">
        <f t="shared" ca="1" si="36"/>
        <v>0</v>
      </c>
      <c r="O36" s="258">
        <f t="shared" ca="1" si="37"/>
        <v>0</v>
      </c>
      <c r="P36" s="258">
        <f t="shared" ca="1" si="38"/>
        <v>0</v>
      </c>
      <c r="Q36" s="258" t="e">
        <f t="shared" ca="1" si="40"/>
        <v>#REF!</v>
      </c>
      <c r="R36" s="258" t="e">
        <f t="shared" ca="1" si="39"/>
        <v>#REF!</v>
      </c>
      <c r="T36" t="s">
        <v>3359</v>
      </c>
      <c r="AE36" s="41" t="str">
        <f t="shared" si="13"/>
        <v>CAPFOR_512_30.2_3_202223</v>
      </c>
      <c r="AF36" s="41">
        <v>202223</v>
      </c>
      <c r="AG36" s="41" t="s">
        <v>46</v>
      </c>
      <c r="AH36" s="41">
        <v>512</v>
      </c>
      <c r="AI36" s="41">
        <v>30.2</v>
      </c>
      <c r="AJ36" s="41" t="s">
        <v>3617</v>
      </c>
      <c r="AK36" s="41">
        <v>3</v>
      </c>
      <c r="AL36" s="186">
        <v>0</v>
      </c>
      <c r="AN36" s="203" t="s">
        <v>3353</v>
      </c>
      <c r="AO36" s="41" t="s">
        <v>3354</v>
      </c>
      <c r="AP36" s="204" t="str">
        <f>IF(Details!$M$2=2,AN36,AO36)</f>
        <v>rhes</v>
      </c>
      <c r="AT36" s="41">
        <f>ValData!$E37</f>
        <v>30.2</v>
      </c>
      <c r="AU36" s="41" t="s">
        <v>233</v>
      </c>
      <c r="AV36" s="41"/>
      <c r="AW36" s="41"/>
    </row>
    <row r="37" spans="2:49" x14ac:dyDescent="0.35">
      <c r="B37" s="212" t="s">
        <v>3448</v>
      </c>
      <c r="C37" s="212">
        <f t="shared" si="0"/>
        <v>202425</v>
      </c>
      <c r="D37" s="212" t="s">
        <v>46</v>
      </c>
      <c r="E37" s="212">
        <v>30.2</v>
      </c>
      <c r="F37" s="212">
        <v>3</v>
      </c>
      <c r="G37" s="212">
        <f t="shared" si="1"/>
        <v>0</v>
      </c>
      <c r="H37" s="258">
        <f t="shared" ca="1" si="22"/>
        <v>0</v>
      </c>
      <c r="I37" s="258">
        <f t="shared" ca="1" si="23"/>
        <v>5000</v>
      </c>
      <c r="J37" s="258">
        <f t="shared" ca="1" si="32"/>
        <v>50</v>
      </c>
      <c r="K37" s="258" t="str">
        <f t="shared" ca="1" si="33"/>
        <v/>
      </c>
      <c r="L37" s="258">
        <f t="shared" ca="1" si="34"/>
        <v>0</v>
      </c>
      <c r="M37" s="258">
        <f t="shared" ca="1" si="35"/>
        <v>0</v>
      </c>
      <c r="N37" s="258">
        <f t="shared" ca="1" si="36"/>
        <v>0</v>
      </c>
      <c r="O37" s="258">
        <f t="shared" ca="1" si="37"/>
        <v>0</v>
      </c>
      <c r="P37" s="258">
        <f t="shared" ca="1" si="38"/>
        <v>0</v>
      </c>
      <c r="Q37" s="258" t="e">
        <f t="shared" ca="1" si="40"/>
        <v>#REF!</v>
      </c>
      <c r="R37" s="258" t="e">
        <f t="shared" ca="1" si="39"/>
        <v>#REF!</v>
      </c>
      <c r="AE37" s="41" t="str">
        <f t="shared" si="13"/>
        <v>CAPFOR_512_31_3_202223</v>
      </c>
      <c r="AF37" s="41">
        <v>202223</v>
      </c>
      <c r="AG37" s="41" t="s">
        <v>46</v>
      </c>
      <c r="AH37" s="41">
        <v>512</v>
      </c>
      <c r="AI37" s="41">
        <v>31</v>
      </c>
      <c r="AJ37" s="41" t="s">
        <v>1358</v>
      </c>
      <c r="AK37" s="41">
        <v>3</v>
      </c>
      <c r="AL37" s="186">
        <v>11399</v>
      </c>
      <c r="AN37" s="203" t="s">
        <v>3355</v>
      </c>
      <c r="AO37" s="41" t="s">
        <v>3356</v>
      </c>
      <c r="AP37" s="204" t="str">
        <f>IF(Details!$M$2=2,AN37,AO37)</f>
        <v>colofn</v>
      </c>
      <c r="AT37" s="41">
        <f>ValData!$E38</f>
        <v>31</v>
      </c>
      <c r="AU37" s="41" t="s">
        <v>240</v>
      </c>
      <c r="AV37" s="41"/>
      <c r="AW37" s="41"/>
    </row>
    <row r="38" spans="2:49" x14ac:dyDescent="0.35">
      <c r="B38" s="212" t="s">
        <v>3448</v>
      </c>
      <c r="C38" s="212">
        <f t="shared" ref="C38:C60" si="41">Year</f>
        <v>202425</v>
      </c>
      <c r="D38" s="212" t="s">
        <v>46</v>
      </c>
      <c r="E38" s="212">
        <v>31</v>
      </c>
      <c r="F38" s="212">
        <v>3</v>
      </c>
      <c r="G38" s="212">
        <f t="shared" ref="G38:G60" si="42">UANumber</f>
        <v>0</v>
      </c>
      <c r="H38" s="258">
        <f t="shared" ca="1" si="22"/>
        <v>0</v>
      </c>
      <c r="I38" s="258">
        <f t="shared" ca="1" si="23"/>
        <v>0</v>
      </c>
      <c r="J38" s="258">
        <f t="shared" ca="1" si="32"/>
        <v>0</v>
      </c>
      <c r="K38" s="258">
        <f t="shared" ca="1" si="33"/>
        <v>0</v>
      </c>
      <c r="L38" s="258">
        <f t="shared" ca="1" si="34"/>
        <v>0</v>
      </c>
      <c r="M38" s="258">
        <f t="shared" ca="1" si="35"/>
        <v>0</v>
      </c>
      <c r="N38" s="258">
        <f t="shared" ca="1" si="36"/>
        <v>0</v>
      </c>
      <c r="O38" s="258">
        <f t="shared" ca="1" si="37"/>
        <v>0</v>
      </c>
      <c r="P38" s="258">
        <f t="shared" ca="1" si="38"/>
        <v>0</v>
      </c>
      <c r="Q38" s="258" t="e">
        <f t="shared" ca="1" si="40"/>
        <v>#REF!</v>
      </c>
      <c r="R38" s="258" t="e">
        <f t="shared" ca="1" si="39"/>
        <v>#REF!</v>
      </c>
      <c r="U38" t="s">
        <v>3316</v>
      </c>
      <c r="V38" t="s">
        <v>3360</v>
      </c>
      <c r="W38" t="s">
        <v>3317</v>
      </c>
      <c r="X38" t="s">
        <v>3361</v>
      </c>
      <c r="Y38" t="s">
        <v>3362</v>
      </c>
      <c r="Z38" t="s">
        <v>3363</v>
      </c>
      <c r="AE38" s="41" t="str">
        <f t="shared" si="13"/>
        <v>CAPFOR_512_31.1_3_202223</v>
      </c>
      <c r="AF38" s="41">
        <v>202223</v>
      </c>
      <c r="AG38" s="41" t="s">
        <v>46</v>
      </c>
      <c r="AH38" s="41">
        <v>512</v>
      </c>
      <c r="AI38" s="41">
        <v>31.1</v>
      </c>
      <c r="AJ38" s="41" t="s">
        <v>2038</v>
      </c>
      <c r="AK38" s="41">
        <v>3</v>
      </c>
      <c r="AL38" s="186">
        <v>5399</v>
      </c>
      <c r="AN38" s="203" t="s">
        <v>3357</v>
      </c>
      <c r="AO38" s="41" t="s">
        <v>3358</v>
      </c>
      <c r="AP38" s="204" t="str">
        <f>IF(Details!$M$2=2,AN38,AO38)</f>
        <v>disgrifiad rhes (Llinellau swm a ddangosir mewn print trwm)</v>
      </c>
      <c r="AT38" s="41">
        <f>ValData!$E39</f>
        <v>31.1</v>
      </c>
      <c r="AU38" s="41" t="s">
        <v>232</v>
      </c>
      <c r="AV38" s="41"/>
      <c r="AW38" s="41"/>
    </row>
    <row r="39" spans="2:49" x14ac:dyDescent="0.35">
      <c r="B39" s="212" t="s">
        <v>3448</v>
      </c>
      <c r="C39" s="212">
        <f t="shared" si="41"/>
        <v>202425</v>
      </c>
      <c r="D39" s="212" t="s">
        <v>46</v>
      </c>
      <c r="E39" s="212">
        <v>31.1</v>
      </c>
      <c r="F39" s="212">
        <v>3</v>
      </c>
      <c r="G39" s="212">
        <f t="shared" si="42"/>
        <v>0</v>
      </c>
      <c r="H39" s="258">
        <f t="shared" ca="1" si="22"/>
        <v>0</v>
      </c>
      <c r="I39" s="258">
        <f t="shared" ca="1" si="23"/>
        <v>5000</v>
      </c>
      <c r="J39" s="258">
        <f t="shared" ca="1" si="32"/>
        <v>50</v>
      </c>
      <c r="K39" s="258" t="str">
        <f t="shared" ca="1" si="33"/>
        <v/>
      </c>
      <c r="L39" s="258">
        <f t="shared" ca="1" si="34"/>
        <v>0</v>
      </c>
      <c r="M39" s="258">
        <f t="shared" ca="1" si="35"/>
        <v>0</v>
      </c>
      <c r="N39" s="258">
        <f t="shared" ca="1" si="36"/>
        <v>0</v>
      </c>
      <c r="O39" s="258">
        <f t="shared" ca="1" si="37"/>
        <v>0</v>
      </c>
      <c r="P39" s="258">
        <f t="shared" ca="1" si="38"/>
        <v>0</v>
      </c>
      <c r="Q39" s="258" t="e">
        <f t="shared" ca="1" si="40"/>
        <v>#REF!</v>
      </c>
      <c r="R39" s="258" t="e">
        <f t="shared" ca="1" si="39"/>
        <v>#REF!</v>
      </c>
      <c r="U39">
        <v>1</v>
      </c>
      <c r="V39" t="s">
        <v>3360</v>
      </c>
      <c r="W39" t="s">
        <v>3364</v>
      </c>
      <c r="Y39" t="s">
        <v>725</v>
      </c>
      <c r="AE39" s="41" t="str">
        <f t="shared" si="13"/>
        <v>CAPFOR_512_31.2_3_202223</v>
      </c>
      <c r="AF39" s="41">
        <v>202223</v>
      </c>
      <c r="AG39" s="41" t="s">
        <v>46</v>
      </c>
      <c r="AH39" s="41">
        <v>512</v>
      </c>
      <c r="AI39" s="41">
        <v>31.2</v>
      </c>
      <c r="AJ39" s="41" t="s">
        <v>2039</v>
      </c>
      <c r="AK39" s="41">
        <v>3</v>
      </c>
      <c r="AL39" s="186">
        <v>6000</v>
      </c>
      <c r="AN39" s="221" t="s">
        <v>3531</v>
      </c>
      <c r="AO39" s="212" t="s">
        <v>3530</v>
      </c>
      <c r="AP39" s="204" t="str">
        <f>IF(Details!$M$2=2,AN39,AO39)</f>
        <v>Prisio (£K)</v>
      </c>
      <c r="AT39" s="41">
        <f>ValData!$E40</f>
        <v>31.2</v>
      </c>
      <c r="AU39" s="41" t="s">
        <v>234</v>
      </c>
      <c r="AV39" s="41"/>
      <c r="AW39" s="41"/>
    </row>
    <row r="40" spans="2:49" x14ac:dyDescent="0.35">
      <c r="B40" s="212" t="s">
        <v>3448</v>
      </c>
      <c r="C40" s="212">
        <f t="shared" si="41"/>
        <v>202425</v>
      </c>
      <c r="D40" s="212" t="s">
        <v>46</v>
      </c>
      <c r="E40" s="212">
        <v>31.2</v>
      </c>
      <c r="F40" s="212">
        <v>3</v>
      </c>
      <c r="G40" s="212">
        <f t="shared" si="42"/>
        <v>0</v>
      </c>
      <c r="H40" s="258">
        <f t="shared" ca="1" si="22"/>
        <v>0</v>
      </c>
      <c r="I40" s="258">
        <f t="shared" ca="1" si="23"/>
        <v>5000</v>
      </c>
      <c r="J40" s="258">
        <f t="shared" ca="1" si="32"/>
        <v>50</v>
      </c>
      <c r="K40" s="258" t="str">
        <f t="shared" ca="1" si="33"/>
        <v/>
      </c>
      <c r="L40" s="258">
        <f t="shared" ca="1" si="34"/>
        <v>0</v>
      </c>
      <c r="M40" s="258">
        <f t="shared" ca="1" si="35"/>
        <v>0</v>
      </c>
      <c r="N40" s="258">
        <f t="shared" ca="1" si="36"/>
        <v>0</v>
      </c>
      <c r="O40" s="258">
        <f t="shared" ca="1" si="37"/>
        <v>0</v>
      </c>
      <c r="P40" s="258">
        <f t="shared" ca="1" si="38"/>
        <v>0</v>
      </c>
      <c r="Q40" s="258" t="e">
        <f t="shared" ca="1" si="40"/>
        <v>#REF!</v>
      </c>
      <c r="R40" s="258" t="e">
        <f t="shared" ca="1" si="39"/>
        <v>#REF!</v>
      </c>
      <c r="U40">
        <v>2</v>
      </c>
      <c r="V40" t="s">
        <v>3366</v>
      </c>
      <c r="W40" t="s">
        <v>3367</v>
      </c>
      <c r="Y40" t="s">
        <v>3368</v>
      </c>
      <c r="AE40" s="41" t="str">
        <f t="shared" si="13"/>
        <v>CAPFOR_512_32_3_202223</v>
      </c>
      <c r="AF40" s="41">
        <v>202223</v>
      </c>
      <c r="AG40" s="41" t="s">
        <v>46</v>
      </c>
      <c r="AH40" s="41">
        <v>512</v>
      </c>
      <c r="AI40" s="41">
        <v>32</v>
      </c>
      <c r="AJ40" s="41" t="s">
        <v>3455</v>
      </c>
      <c r="AK40" s="41">
        <v>3</v>
      </c>
      <c r="AL40" s="186">
        <v>35961</v>
      </c>
      <c r="AN40" s="221" t="s">
        <v>3485</v>
      </c>
      <c r="AO40" s="212" t="s">
        <v>3486</v>
      </c>
      <c r="AP40" s="204" t="str">
        <f>IF(Details!$M$2=2,AN40,AO40)</f>
        <v>Deipio</v>
      </c>
      <c r="AT40" s="41">
        <f>ValData!$E41</f>
        <v>32</v>
      </c>
      <c r="AU40" s="41" t="s">
        <v>3204</v>
      </c>
      <c r="AV40" s="41"/>
      <c r="AW40" s="41"/>
    </row>
    <row r="41" spans="2:49" x14ac:dyDescent="0.35">
      <c r="B41" s="212" t="s">
        <v>3448</v>
      </c>
      <c r="C41" s="212">
        <f t="shared" si="41"/>
        <v>202425</v>
      </c>
      <c r="D41" s="212" t="s">
        <v>46</v>
      </c>
      <c r="E41" s="212">
        <v>32</v>
      </c>
      <c r="F41" s="212">
        <v>3</v>
      </c>
      <c r="G41" s="212">
        <f t="shared" si="42"/>
        <v>0</v>
      </c>
      <c r="H41" s="258">
        <f t="shared" ca="1" si="22"/>
        <v>0</v>
      </c>
      <c r="I41" s="258">
        <f t="shared" ca="1" si="23"/>
        <v>0</v>
      </c>
      <c r="J41" s="258">
        <f t="shared" ca="1" si="32"/>
        <v>0</v>
      </c>
      <c r="K41" s="258">
        <f t="shared" ca="1" si="33"/>
        <v>0</v>
      </c>
      <c r="L41" s="258">
        <f t="shared" ca="1" si="34"/>
        <v>0</v>
      </c>
      <c r="M41" s="258">
        <f t="shared" ca="1" si="35"/>
        <v>0</v>
      </c>
      <c r="N41" s="258">
        <f t="shared" ca="1" si="36"/>
        <v>0</v>
      </c>
      <c r="O41" s="258">
        <f t="shared" ca="1" si="37"/>
        <v>0</v>
      </c>
      <c r="P41" s="258">
        <f t="shared" ca="1" si="38"/>
        <v>0</v>
      </c>
      <c r="Q41" s="258" t="e">
        <f t="shared" ca="1" si="40"/>
        <v>#REF!</v>
      </c>
      <c r="R41" s="258" t="e">
        <f t="shared" ca="1" si="39"/>
        <v>#REF!</v>
      </c>
      <c r="U41">
        <v>3</v>
      </c>
      <c r="W41" t="s">
        <v>742</v>
      </c>
      <c r="Y41" t="s">
        <v>3370</v>
      </c>
      <c r="AE41" s="41" t="str">
        <f t="shared" si="13"/>
        <v>CAPFOR_512_33_3_202223</v>
      </c>
      <c r="AF41" s="41">
        <v>202223</v>
      </c>
      <c r="AG41" s="41" t="s">
        <v>46</v>
      </c>
      <c r="AH41" s="41">
        <v>512</v>
      </c>
      <c r="AI41" s="41">
        <v>33</v>
      </c>
      <c r="AJ41" s="41" t="s">
        <v>2043</v>
      </c>
      <c r="AK41" s="41">
        <v>3</v>
      </c>
      <c r="AL41" s="186">
        <v>137804</v>
      </c>
      <c r="AN41" s="221" t="s">
        <v>3309</v>
      </c>
      <c r="AO41" s="212" t="s">
        <v>3484</v>
      </c>
      <c r="AP41" s="204" t="str">
        <f>IF(Details!$M$2=2,AN41,AO41)</f>
        <v>Awto</v>
      </c>
      <c r="AT41" s="41">
        <f>ValData!$E42</f>
        <v>33</v>
      </c>
      <c r="AU41" s="41" t="s">
        <v>21</v>
      </c>
      <c r="AV41" s="41"/>
      <c r="AW41" s="41"/>
    </row>
    <row r="42" spans="2:49" x14ac:dyDescent="0.35">
      <c r="B42" s="212" t="s">
        <v>3448</v>
      </c>
      <c r="C42" s="212">
        <f t="shared" si="41"/>
        <v>202425</v>
      </c>
      <c r="D42" s="212" t="s">
        <v>46</v>
      </c>
      <c r="E42" s="212">
        <v>33</v>
      </c>
      <c r="F42" s="212">
        <v>3</v>
      </c>
      <c r="G42" s="212">
        <f t="shared" si="42"/>
        <v>0</v>
      </c>
      <c r="H42" s="258">
        <f t="shared" ca="1" si="22"/>
        <v>0</v>
      </c>
      <c r="I42" s="258">
        <f t="shared" ca="1" si="23"/>
        <v>5000</v>
      </c>
      <c r="J42" s="258">
        <f t="shared" ca="1" si="32"/>
        <v>50</v>
      </c>
      <c r="K42" s="258" t="str">
        <f t="shared" ca="1" si="33"/>
        <v/>
      </c>
      <c r="L42" s="258">
        <f t="shared" ca="1" si="34"/>
        <v>0</v>
      </c>
      <c r="M42" s="258">
        <f t="shared" ca="1" si="35"/>
        <v>0</v>
      </c>
      <c r="N42" s="258">
        <f t="shared" ca="1" si="36"/>
        <v>0</v>
      </c>
      <c r="O42" s="258">
        <f t="shared" ca="1" si="37"/>
        <v>0</v>
      </c>
      <c r="P42" s="258">
        <f t="shared" ca="1" si="38"/>
        <v>0</v>
      </c>
      <c r="Q42" s="258" t="e">
        <f t="shared" ca="1" si="40"/>
        <v>#REF!</v>
      </c>
      <c r="R42" s="258" t="e">
        <f t="shared" ca="1" si="39"/>
        <v>#REF!</v>
      </c>
      <c r="U42">
        <v>4</v>
      </c>
      <c r="W42" t="s">
        <v>729</v>
      </c>
      <c r="Y42" t="s">
        <v>3371</v>
      </c>
      <c r="AE42" s="41" t="str">
        <f t="shared" si="13"/>
        <v>CAPFOR_512_33.5_3_202223</v>
      </c>
      <c r="AF42" s="41">
        <v>202223</v>
      </c>
      <c r="AG42" s="41" t="s">
        <v>46</v>
      </c>
      <c r="AH42" s="41">
        <v>512</v>
      </c>
      <c r="AI42" s="41">
        <v>33.5</v>
      </c>
      <c r="AJ42" s="41" t="s">
        <v>3281</v>
      </c>
      <c r="AK42" s="41">
        <v>3</v>
      </c>
      <c r="AL42" s="186">
        <v>0</v>
      </c>
      <c r="AN42" s="221" t="s">
        <v>3310</v>
      </c>
      <c r="AO42" s="212" t="s">
        <v>3487</v>
      </c>
      <c r="AP42" s="204" t="str">
        <f>IF(Details!$M$2=2,AN42,AO42)</f>
        <v>Marcio</v>
      </c>
      <c r="AT42" s="41">
        <f>ValData!$E43</f>
        <v>33.5</v>
      </c>
      <c r="AU42" s="41" t="s">
        <v>3414</v>
      </c>
      <c r="AV42" s="41"/>
      <c r="AW42" s="41"/>
    </row>
    <row r="43" spans="2:49" x14ac:dyDescent="0.35">
      <c r="B43" s="212" t="s">
        <v>3448</v>
      </c>
      <c r="C43" s="212">
        <f t="shared" si="41"/>
        <v>202425</v>
      </c>
      <c r="D43" s="212" t="s">
        <v>46</v>
      </c>
      <c r="E43" s="212">
        <v>33.5</v>
      </c>
      <c r="F43" s="212">
        <v>3</v>
      </c>
      <c r="G43" s="212">
        <f t="shared" si="42"/>
        <v>0</v>
      </c>
      <c r="H43" s="258">
        <f t="shared" ca="1" si="22"/>
        <v>0</v>
      </c>
      <c r="I43" s="258">
        <f t="shared" ca="1" si="23"/>
        <v>5000</v>
      </c>
      <c r="J43" s="258">
        <f t="shared" ca="1" si="32"/>
        <v>50</v>
      </c>
      <c r="K43" s="258" t="str">
        <f t="shared" ca="1" si="33"/>
        <v/>
      </c>
      <c r="L43" s="258">
        <f t="shared" ca="1" si="34"/>
        <v>0</v>
      </c>
      <c r="M43" s="258">
        <f t="shared" ca="1" si="35"/>
        <v>0</v>
      </c>
      <c r="N43" s="258">
        <f t="shared" ca="1" si="36"/>
        <v>0</v>
      </c>
      <c r="O43" s="258">
        <f t="shared" ca="1" si="37"/>
        <v>0</v>
      </c>
      <c r="P43" s="258">
        <f t="shared" ca="1" si="38"/>
        <v>0</v>
      </c>
      <c r="Q43" s="258" t="e">
        <f t="shared" ca="1" si="40"/>
        <v>#REF!</v>
      </c>
      <c r="R43" s="258" t="e">
        <f t="shared" ca="1" si="39"/>
        <v>#REF!</v>
      </c>
      <c r="U43">
        <v>5</v>
      </c>
      <c r="V43" t="s">
        <v>3360</v>
      </c>
      <c r="W43" t="s">
        <v>739</v>
      </c>
      <c r="Y43" t="s">
        <v>740</v>
      </c>
      <c r="AE43" s="41" t="str">
        <f t="shared" si="13"/>
        <v>CAPFOR_512_34_3_202223</v>
      </c>
      <c r="AF43" s="41">
        <v>202223</v>
      </c>
      <c r="AG43" s="41" t="s">
        <v>46</v>
      </c>
      <c r="AH43" s="41">
        <v>512</v>
      </c>
      <c r="AI43" s="41">
        <v>34</v>
      </c>
      <c r="AJ43" s="41" t="s">
        <v>3456</v>
      </c>
      <c r="AK43" s="41">
        <v>3</v>
      </c>
      <c r="AL43" s="186">
        <v>14724</v>
      </c>
      <c r="AN43" s="221" t="s">
        <v>3311</v>
      </c>
      <c r="AO43" s="212" t="s">
        <v>3488</v>
      </c>
      <c r="AP43" s="204" t="str">
        <f>IF(Details!$M$2=2,AN43,AO43)</f>
        <v>Wirio</v>
      </c>
      <c r="AT43" s="41">
        <f>ValData!$E44</f>
        <v>34</v>
      </c>
      <c r="AU43" s="41" t="s">
        <v>3409</v>
      </c>
      <c r="AV43" s="41"/>
      <c r="AW43" s="41"/>
    </row>
    <row r="44" spans="2:49" x14ac:dyDescent="0.35">
      <c r="B44" s="212" t="s">
        <v>3448</v>
      </c>
      <c r="C44" s="212">
        <f t="shared" si="41"/>
        <v>202425</v>
      </c>
      <c r="D44" s="212" t="s">
        <v>46</v>
      </c>
      <c r="E44" s="212">
        <v>34</v>
      </c>
      <c r="F44" s="212">
        <v>3</v>
      </c>
      <c r="G44" s="212">
        <f t="shared" si="42"/>
        <v>0</v>
      </c>
      <c r="H44" s="258">
        <f t="shared" ca="1" si="22"/>
        <v>0</v>
      </c>
      <c r="I44" s="258">
        <f t="shared" ca="1" si="23"/>
        <v>0</v>
      </c>
      <c r="J44" s="258">
        <f t="shared" ca="1" si="32"/>
        <v>0</v>
      </c>
      <c r="K44" s="258" t="str">
        <f t="shared" ca="1" si="33"/>
        <v/>
      </c>
      <c r="L44" s="258">
        <f t="shared" ca="1" si="34"/>
        <v>0</v>
      </c>
      <c r="M44" s="258">
        <f t="shared" ca="1" si="35"/>
        <v>0</v>
      </c>
      <c r="N44" s="258">
        <f t="shared" ca="1" si="36"/>
        <v>0</v>
      </c>
      <c r="O44" s="258">
        <f t="shared" ca="1" si="37"/>
        <v>0</v>
      </c>
      <c r="P44" s="258">
        <f t="shared" ca="1" si="38"/>
        <v>0</v>
      </c>
      <c r="Q44" s="258" t="e">
        <f t="shared" ca="1" si="40"/>
        <v>#REF!</v>
      </c>
      <c r="R44" s="258" t="e">
        <f t="shared" ca="1" si="39"/>
        <v>#REF!</v>
      </c>
      <c r="U44">
        <v>6</v>
      </c>
      <c r="W44" t="s">
        <v>3026</v>
      </c>
      <c r="Y44" t="s">
        <v>3374</v>
      </c>
      <c r="AE44" s="41" t="str">
        <f t="shared" si="13"/>
        <v>CAPFOR_512_35_3_202223</v>
      </c>
      <c r="AF44" s="41">
        <v>202223</v>
      </c>
      <c r="AG44" s="41" t="s">
        <v>46</v>
      </c>
      <c r="AH44" s="41">
        <v>512</v>
      </c>
      <c r="AI44" s="41">
        <v>35</v>
      </c>
      <c r="AJ44" s="41" t="s">
        <v>2044</v>
      </c>
      <c r="AK44" s="41">
        <v>3</v>
      </c>
      <c r="AL44" s="186">
        <v>4158</v>
      </c>
      <c r="AN44" s="221" t="s">
        <v>2936</v>
      </c>
      <c r="AO44" s="212" t="s">
        <v>2937</v>
      </c>
      <c r="AP44" s="204" t="str">
        <f>IF(Details!$M$2=2,AN44,AO44)</f>
        <v>Statws</v>
      </c>
      <c r="AT44" s="41">
        <f>ValData!$E45</f>
        <v>35</v>
      </c>
      <c r="AU44" s="41" t="s">
        <v>22</v>
      </c>
      <c r="AV44" s="41"/>
      <c r="AW44" s="41"/>
    </row>
    <row r="45" spans="2:49" x14ac:dyDescent="0.35">
      <c r="B45" s="212" t="s">
        <v>3448</v>
      </c>
      <c r="C45" s="212">
        <f t="shared" si="41"/>
        <v>202425</v>
      </c>
      <c r="D45" s="212" t="s">
        <v>46</v>
      </c>
      <c r="E45" s="212">
        <v>35</v>
      </c>
      <c r="F45" s="212">
        <v>3</v>
      </c>
      <c r="G45" s="212">
        <f t="shared" si="42"/>
        <v>0</v>
      </c>
      <c r="H45" s="258">
        <f t="shared" ca="1" si="22"/>
        <v>0</v>
      </c>
      <c r="I45" s="258">
        <f t="shared" ca="1" si="23"/>
        <v>5000</v>
      </c>
      <c r="J45" s="258">
        <f t="shared" ca="1" si="32"/>
        <v>50</v>
      </c>
      <c r="K45" s="258" t="str">
        <f t="shared" ca="1" si="33"/>
        <v/>
      </c>
      <c r="L45" s="258">
        <f t="shared" ca="1" si="34"/>
        <v>0</v>
      </c>
      <c r="M45" s="258">
        <f t="shared" ca="1" si="35"/>
        <v>0</v>
      </c>
      <c r="N45" s="258">
        <f t="shared" ca="1" si="36"/>
        <v>0</v>
      </c>
      <c r="O45" s="258">
        <f t="shared" ca="1" si="37"/>
        <v>0</v>
      </c>
      <c r="P45" s="258">
        <f t="shared" ca="1" si="38"/>
        <v>0</v>
      </c>
      <c r="Q45" s="258" t="e">
        <f t="shared" ca="1" si="40"/>
        <v>#REF!</v>
      </c>
      <c r="R45" s="258" t="e">
        <f t="shared" ca="1" si="39"/>
        <v>#REF!</v>
      </c>
      <c r="U45">
        <v>7</v>
      </c>
      <c r="W45" t="s">
        <v>3377</v>
      </c>
      <c r="Y45" t="s">
        <v>3378</v>
      </c>
      <c r="AE45" s="41" t="str">
        <f t="shared" si="13"/>
        <v>CAPFOR_512_36_3_202223</v>
      </c>
      <c r="AF45" s="41">
        <v>202223</v>
      </c>
      <c r="AG45" s="41" t="s">
        <v>46</v>
      </c>
      <c r="AH45" s="41">
        <v>512</v>
      </c>
      <c r="AI45" s="41">
        <v>36</v>
      </c>
      <c r="AJ45" s="41" t="s">
        <v>3457</v>
      </c>
      <c r="AK45" s="41">
        <v>3</v>
      </c>
      <c r="AL45" s="186">
        <v>10566</v>
      </c>
      <c r="AN45" s="203" t="s">
        <v>3299</v>
      </c>
      <c r="AO45" s="41" t="s">
        <v>3365</v>
      </c>
      <c r="AP45" s="204" t="str">
        <f>IF(Details!$M$2=2,AN45,AO45)</f>
        <v>Eich sylwadau</v>
      </c>
      <c r="AT45" s="41">
        <f>ValData!$E46</f>
        <v>36</v>
      </c>
      <c r="AU45" s="41" t="s">
        <v>3410</v>
      </c>
      <c r="AV45" s="41"/>
      <c r="AW45" s="41"/>
    </row>
    <row r="46" spans="2:49" x14ac:dyDescent="0.35">
      <c r="B46" s="212" t="s">
        <v>3448</v>
      </c>
      <c r="C46" s="212">
        <f t="shared" si="41"/>
        <v>202425</v>
      </c>
      <c r="D46" s="212" t="s">
        <v>46</v>
      </c>
      <c r="E46" s="212">
        <v>36</v>
      </c>
      <c r="F46" s="212">
        <v>3</v>
      </c>
      <c r="G46" s="212">
        <f t="shared" si="42"/>
        <v>0</v>
      </c>
      <c r="H46" s="258">
        <f t="shared" ca="1" si="22"/>
        <v>0</v>
      </c>
      <c r="I46" s="258">
        <f t="shared" ca="1" si="23"/>
        <v>0</v>
      </c>
      <c r="J46" s="258">
        <f t="shared" ca="1" si="32"/>
        <v>0</v>
      </c>
      <c r="K46" s="258">
        <f t="shared" ca="1" si="33"/>
        <v>0</v>
      </c>
      <c r="L46" s="258">
        <f t="shared" ca="1" si="34"/>
        <v>0</v>
      </c>
      <c r="M46" s="258">
        <f t="shared" ca="1" si="35"/>
        <v>0</v>
      </c>
      <c r="N46" s="258">
        <f t="shared" ca="1" si="36"/>
        <v>0</v>
      </c>
      <c r="O46" s="258">
        <f t="shared" ca="1" si="37"/>
        <v>0</v>
      </c>
      <c r="P46" s="258">
        <f t="shared" ca="1" si="38"/>
        <v>0</v>
      </c>
      <c r="Q46" s="258" t="e">
        <f t="shared" ca="1" si="40"/>
        <v>#REF!</v>
      </c>
      <c r="R46" s="258" t="e">
        <f t="shared" ca="1" si="39"/>
        <v>#REF!</v>
      </c>
      <c r="U46">
        <v>8</v>
      </c>
      <c r="W46" t="s">
        <v>3022</v>
      </c>
      <c r="Y46" t="s">
        <v>3023</v>
      </c>
      <c r="AE46" s="41" t="str">
        <f t="shared" si="13"/>
        <v>CAPFOR_512_37_3_202223</v>
      </c>
      <c r="AF46" s="41">
        <v>202223</v>
      </c>
      <c r="AG46" s="41" t="s">
        <v>46</v>
      </c>
      <c r="AH46" s="41">
        <v>512</v>
      </c>
      <c r="AI46" s="41">
        <v>37</v>
      </c>
      <c r="AJ46" s="41" t="s">
        <v>3458</v>
      </c>
      <c r="AK46" s="41">
        <v>3</v>
      </c>
      <c r="AL46" s="186">
        <v>148370</v>
      </c>
      <c r="AN46" s="203" t="s">
        <v>3300</v>
      </c>
      <c r="AO46" s="41" t="s">
        <v>3369</v>
      </c>
      <c r="AP46" s="204" t="str">
        <f>IF(Details!$M$2=2,AN46,AO46)</f>
        <v>Ein sylwadau</v>
      </c>
      <c r="AT46" s="41">
        <f>ValData!$E47</f>
        <v>37</v>
      </c>
      <c r="AU46" s="41" t="s">
        <v>3411</v>
      </c>
      <c r="AV46" s="41"/>
      <c r="AW46" s="41"/>
    </row>
    <row r="47" spans="2:49" x14ac:dyDescent="0.35">
      <c r="B47" s="212" t="s">
        <v>3448</v>
      </c>
      <c r="C47" s="212">
        <f t="shared" si="41"/>
        <v>202425</v>
      </c>
      <c r="D47" s="212" t="s">
        <v>46</v>
      </c>
      <c r="E47" s="212">
        <v>37</v>
      </c>
      <c r="F47" s="212">
        <v>3</v>
      </c>
      <c r="G47" s="212">
        <f t="shared" si="42"/>
        <v>0</v>
      </c>
      <c r="H47" s="258">
        <f t="shared" ca="1" si="22"/>
        <v>0</v>
      </c>
      <c r="I47" s="258">
        <f t="shared" ca="1" si="23"/>
        <v>0</v>
      </c>
      <c r="J47" s="258">
        <f t="shared" ca="1" si="32"/>
        <v>0</v>
      </c>
      <c r="K47" s="258">
        <f t="shared" ca="1" si="33"/>
        <v>0</v>
      </c>
      <c r="L47" s="258">
        <f t="shared" ca="1" si="34"/>
        <v>0</v>
      </c>
      <c r="M47" s="258">
        <f t="shared" ca="1" si="35"/>
        <v>0</v>
      </c>
      <c r="N47" s="258">
        <f t="shared" ca="1" si="36"/>
        <v>0</v>
      </c>
      <c r="O47" s="258">
        <f t="shared" ca="1" si="37"/>
        <v>0</v>
      </c>
      <c r="P47" s="258">
        <f t="shared" ca="1" si="38"/>
        <v>0</v>
      </c>
      <c r="Q47" s="258" t="e">
        <f t="shared" ca="1" si="40"/>
        <v>#REF!</v>
      </c>
      <c r="R47" s="258" t="e">
        <f t="shared" ca="1" si="39"/>
        <v>#REF!</v>
      </c>
      <c r="U47">
        <v>9</v>
      </c>
      <c r="V47" t="s">
        <v>3360</v>
      </c>
      <c r="W47" t="s">
        <v>3034</v>
      </c>
      <c r="Y47" t="s">
        <v>3381</v>
      </c>
      <c r="AE47" s="41" t="str">
        <f t="shared" si="13"/>
        <v>CAPFOR_512_38_3_202223</v>
      </c>
      <c r="AF47" s="41">
        <v>202223</v>
      </c>
      <c r="AG47" s="41" t="s">
        <v>46</v>
      </c>
      <c r="AH47" s="41">
        <v>512</v>
      </c>
      <c r="AI47" s="41">
        <v>38</v>
      </c>
      <c r="AJ47" s="41" t="s">
        <v>2046</v>
      </c>
      <c r="AK47" s="41">
        <v>3</v>
      </c>
      <c r="AL47" s="186">
        <v>127241</v>
      </c>
      <c r="AN47" s="221" t="s">
        <v>3489</v>
      </c>
      <c r="AO47" s="212" t="s">
        <v>3490</v>
      </c>
      <c r="AP47" s="204" t="str">
        <f>IF(Details!$M$2=2,AN47,AO47)</f>
        <v>Arwydd gan</v>
      </c>
      <c r="AT47" s="41">
        <f>ValData!$E48</f>
        <v>38</v>
      </c>
      <c r="AU47" s="41" t="s">
        <v>24</v>
      </c>
      <c r="AV47" s="41"/>
      <c r="AW47" s="41"/>
    </row>
    <row r="48" spans="2:49" x14ac:dyDescent="0.35">
      <c r="B48" s="212" t="s">
        <v>3448</v>
      </c>
      <c r="C48" s="212">
        <f t="shared" si="41"/>
        <v>202425</v>
      </c>
      <c r="D48" s="212" t="s">
        <v>46</v>
      </c>
      <c r="E48" s="212">
        <v>38</v>
      </c>
      <c r="F48" s="212">
        <v>3</v>
      </c>
      <c r="G48" s="212">
        <f t="shared" si="42"/>
        <v>0</v>
      </c>
      <c r="H48" s="258">
        <f t="shared" ca="1" si="22"/>
        <v>0</v>
      </c>
      <c r="I48" s="258">
        <f t="shared" ca="1" si="23"/>
        <v>5000</v>
      </c>
      <c r="J48" s="258">
        <f t="shared" ca="1" si="32"/>
        <v>50</v>
      </c>
      <c r="K48" s="258" t="str">
        <f t="shared" ca="1" si="33"/>
        <v/>
      </c>
      <c r="L48" s="258">
        <f t="shared" ca="1" si="34"/>
        <v>0</v>
      </c>
      <c r="M48" s="258">
        <f t="shared" ca="1" si="35"/>
        <v>0</v>
      </c>
      <c r="N48" s="258">
        <f t="shared" ca="1" si="36"/>
        <v>0</v>
      </c>
      <c r="O48" s="258">
        <f t="shared" ca="1" si="37"/>
        <v>0</v>
      </c>
      <c r="P48" s="258">
        <f t="shared" ca="1" si="38"/>
        <v>0</v>
      </c>
      <c r="Q48" s="258" t="e">
        <f t="shared" ca="1" si="40"/>
        <v>#REF!</v>
      </c>
      <c r="R48" s="258" t="e">
        <f t="shared" ca="1" si="39"/>
        <v>#REF!</v>
      </c>
      <c r="U48">
        <v>10</v>
      </c>
      <c r="V48" t="s">
        <v>3360</v>
      </c>
      <c r="W48" t="s">
        <v>3038</v>
      </c>
      <c r="Y48" t="s">
        <v>3384</v>
      </c>
      <c r="AE48" s="41" t="str">
        <f t="shared" si="13"/>
        <v>CAPFOR_512_39_3_202223</v>
      </c>
      <c r="AF48" s="41">
        <v>202223</v>
      </c>
      <c r="AG48" s="41" t="s">
        <v>46</v>
      </c>
      <c r="AH48" s="41">
        <v>512</v>
      </c>
      <c r="AI48" s="41">
        <v>39</v>
      </c>
      <c r="AJ48" s="41" t="s">
        <v>2047</v>
      </c>
      <c r="AK48" s="41">
        <v>3</v>
      </c>
      <c r="AL48" s="186">
        <v>0</v>
      </c>
      <c r="AN48" s="221" t="s">
        <v>3315</v>
      </c>
      <c r="AO48" s="212" t="s">
        <v>3491</v>
      </c>
      <c r="AP48" s="204" t="str">
        <f>IF(Details!$M$2=2,AN48,AO48)</f>
        <v>Dyddiad</v>
      </c>
      <c r="AT48" s="41">
        <f>ValData!$E49</f>
        <v>39</v>
      </c>
      <c r="AU48" s="41" t="s">
        <v>25</v>
      </c>
      <c r="AV48" s="41"/>
      <c r="AW48" s="41"/>
    </row>
    <row r="49" spans="2:49" x14ac:dyDescent="0.35">
      <c r="B49" s="212" t="s">
        <v>3448</v>
      </c>
      <c r="C49" s="212">
        <f t="shared" si="41"/>
        <v>202425</v>
      </c>
      <c r="D49" s="212" t="s">
        <v>46</v>
      </c>
      <c r="E49" s="212">
        <v>39</v>
      </c>
      <c r="F49" s="212">
        <v>3</v>
      </c>
      <c r="G49" s="212">
        <f t="shared" si="42"/>
        <v>0</v>
      </c>
      <c r="H49" s="258">
        <f t="shared" ca="1" si="22"/>
        <v>0</v>
      </c>
      <c r="I49" s="258">
        <f t="shared" ca="1" si="23"/>
        <v>5000</v>
      </c>
      <c r="J49" s="258">
        <f t="shared" ca="1" si="32"/>
        <v>50</v>
      </c>
      <c r="K49" s="258" t="str">
        <f t="shared" ca="1" si="33"/>
        <v/>
      </c>
      <c r="L49" s="258">
        <f t="shared" ca="1" si="34"/>
        <v>0</v>
      </c>
      <c r="M49" s="258">
        <f t="shared" ca="1" si="35"/>
        <v>0</v>
      </c>
      <c r="N49" s="258">
        <f t="shared" ca="1" si="36"/>
        <v>0</v>
      </c>
      <c r="O49" s="258">
        <f t="shared" ca="1" si="37"/>
        <v>0</v>
      </c>
      <c r="P49" s="258">
        <f t="shared" ca="1" si="38"/>
        <v>0</v>
      </c>
      <c r="Q49" s="258" t="e">
        <f t="shared" ca="1" si="40"/>
        <v>#REF!</v>
      </c>
      <c r="R49" s="258" t="e">
        <f t="shared" ca="1" si="39"/>
        <v>#REF!</v>
      </c>
      <c r="U49">
        <v>11</v>
      </c>
      <c r="V49" t="s">
        <v>3360</v>
      </c>
      <c r="W49" t="s">
        <v>3040</v>
      </c>
      <c r="Y49" t="s">
        <v>3385</v>
      </c>
      <c r="AE49" s="41" t="str">
        <f t="shared" si="13"/>
        <v>CAPFOR_512_40_3_202223</v>
      </c>
      <c r="AF49" s="41">
        <v>202223</v>
      </c>
      <c r="AG49" s="41" t="s">
        <v>46</v>
      </c>
      <c r="AH49" s="41">
        <v>512</v>
      </c>
      <c r="AI49" s="41">
        <v>40</v>
      </c>
      <c r="AJ49" s="41" t="s">
        <v>2048</v>
      </c>
      <c r="AK49" s="41">
        <v>3</v>
      </c>
      <c r="AL49" s="186">
        <v>51407</v>
      </c>
      <c r="AN49" s="203" t="s">
        <v>3372</v>
      </c>
      <c r="AO49" s="41" t="s">
        <v>3373</v>
      </c>
      <c r="AP49" s="204" t="str">
        <f>IF(Details!$M$2=2,AN49,AO49)</f>
        <v>gwahaniaeth</v>
      </c>
      <c r="AT49" s="41">
        <f>ValData!$E50</f>
        <v>40</v>
      </c>
      <c r="AU49" s="41" t="s">
        <v>26</v>
      </c>
      <c r="AV49" s="41"/>
      <c r="AW49" s="41"/>
    </row>
    <row r="50" spans="2:49" x14ac:dyDescent="0.35">
      <c r="B50" s="212" t="s">
        <v>3448</v>
      </c>
      <c r="C50" s="212">
        <f t="shared" si="41"/>
        <v>202425</v>
      </c>
      <c r="D50" s="212" t="s">
        <v>46</v>
      </c>
      <c r="E50" s="212">
        <v>40</v>
      </c>
      <c r="F50" s="212">
        <v>3</v>
      </c>
      <c r="G50" s="212">
        <f t="shared" si="42"/>
        <v>0</v>
      </c>
      <c r="H50" s="258">
        <f t="shared" ca="1" si="22"/>
        <v>0</v>
      </c>
      <c r="I50" s="258">
        <f t="shared" ca="1" si="23"/>
        <v>5000</v>
      </c>
      <c r="J50" s="258">
        <f t="shared" ca="1" si="32"/>
        <v>50</v>
      </c>
      <c r="K50" s="258" t="str">
        <f t="shared" ca="1" si="33"/>
        <v/>
      </c>
      <c r="L50" s="258">
        <f t="shared" ca="1" si="34"/>
        <v>0</v>
      </c>
      <c r="M50" s="258">
        <f t="shared" ca="1" si="35"/>
        <v>0</v>
      </c>
      <c r="N50" s="258">
        <f t="shared" ca="1" si="36"/>
        <v>0</v>
      </c>
      <c r="O50" s="258">
        <f t="shared" ca="1" si="37"/>
        <v>0</v>
      </c>
      <c r="P50" s="258">
        <f t="shared" ca="1" si="38"/>
        <v>0</v>
      </c>
      <c r="Q50" s="258" t="e">
        <f t="shared" ca="1" si="40"/>
        <v>#REF!</v>
      </c>
      <c r="R50" s="258" t="e">
        <f t="shared" ca="1" si="39"/>
        <v>#REF!</v>
      </c>
      <c r="U50">
        <v>12</v>
      </c>
      <c r="V50" t="s">
        <v>3360</v>
      </c>
      <c r="W50" t="s">
        <v>3042</v>
      </c>
      <c r="Y50" t="s">
        <v>3387</v>
      </c>
      <c r="AE50" s="41" t="str">
        <f t="shared" si="13"/>
        <v>CAPFOR_512_41_3_202223</v>
      </c>
      <c r="AF50" s="41">
        <v>202223</v>
      </c>
      <c r="AG50" s="41" t="s">
        <v>46</v>
      </c>
      <c r="AH50" s="41">
        <v>512</v>
      </c>
      <c r="AI50" s="41">
        <v>41</v>
      </c>
      <c r="AJ50" s="41" t="s">
        <v>2049</v>
      </c>
      <c r="AK50" s="41">
        <v>3</v>
      </c>
      <c r="AL50" s="186">
        <v>139293</v>
      </c>
      <c r="AN50" s="203" t="s">
        <v>3375</v>
      </c>
      <c r="AO50" s="41" t="s">
        <v>3376</v>
      </c>
      <c r="AP50" s="204" t="str">
        <f>IF(Details!$M$2=2,AN50,AO50)</f>
        <v>goddefiant:</v>
      </c>
      <c r="AT50" s="41">
        <f>ValData!$E51</f>
        <v>41</v>
      </c>
      <c r="AU50" s="41" t="s">
        <v>28</v>
      </c>
      <c r="AV50" s="41"/>
      <c r="AW50" s="41"/>
    </row>
    <row r="51" spans="2:49" x14ac:dyDescent="0.35">
      <c r="B51" s="212" t="s">
        <v>3448</v>
      </c>
      <c r="C51" s="212">
        <f t="shared" si="41"/>
        <v>202425</v>
      </c>
      <c r="D51" s="212" t="s">
        <v>46</v>
      </c>
      <c r="E51" s="212">
        <v>41</v>
      </c>
      <c r="F51" s="212">
        <v>3</v>
      </c>
      <c r="G51" s="212">
        <f t="shared" si="42"/>
        <v>0</v>
      </c>
      <c r="H51" s="258">
        <f t="shared" ca="1" si="22"/>
        <v>0</v>
      </c>
      <c r="I51" s="258">
        <f t="shared" ca="1" si="23"/>
        <v>5000</v>
      </c>
      <c r="J51" s="258">
        <f t="shared" ca="1" si="32"/>
        <v>50</v>
      </c>
      <c r="K51" s="258" t="str">
        <f t="shared" ca="1" si="33"/>
        <v/>
      </c>
      <c r="L51" s="258">
        <f t="shared" ca="1" si="34"/>
        <v>0</v>
      </c>
      <c r="M51" s="258">
        <f t="shared" ca="1" si="35"/>
        <v>0</v>
      </c>
      <c r="N51" s="258">
        <f t="shared" ca="1" si="36"/>
        <v>0</v>
      </c>
      <c r="O51" s="258">
        <f t="shared" ca="1" si="37"/>
        <v>0</v>
      </c>
      <c r="P51" s="258">
        <f t="shared" ca="1" si="38"/>
        <v>0</v>
      </c>
      <c r="Q51" s="258" t="e">
        <f t="shared" ca="1" si="40"/>
        <v>#REF!</v>
      </c>
      <c r="R51" s="258" t="e">
        <f t="shared" ca="1" si="39"/>
        <v>#REF!</v>
      </c>
      <c r="U51">
        <v>15</v>
      </c>
      <c r="V51" t="s">
        <v>3366</v>
      </c>
      <c r="W51" t="s">
        <v>463</v>
      </c>
      <c r="Y51" t="s">
        <v>1259</v>
      </c>
      <c r="AE51" s="41" t="str">
        <f t="shared" si="13"/>
        <v>CAPFOR_512_42_3_202223</v>
      </c>
      <c r="AF51" s="41">
        <v>202223</v>
      </c>
      <c r="AG51" s="41" t="s">
        <v>46</v>
      </c>
      <c r="AH51" s="41">
        <v>512</v>
      </c>
      <c r="AI51" s="41">
        <v>42</v>
      </c>
      <c r="AJ51" s="41" t="s">
        <v>2050</v>
      </c>
      <c r="AK51" s="41">
        <v>3</v>
      </c>
      <c r="AL51" s="186">
        <v>0</v>
      </c>
      <c r="AN51" s="203" t="s">
        <v>3379</v>
      </c>
      <c r="AO51" s="41" t="s">
        <v>3380</v>
      </c>
      <c r="AP51" s="204" t="str">
        <f>IF(Details!$M$2=2,AN51,AO51)</f>
        <v>sero?</v>
      </c>
      <c r="AT51" s="41">
        <f>ValData!$E52</f>
        <v>42</v>
      </c>
      <c r="AU51" s="41" t="s">
        <v>29</v>
      </c>
      <c r="AV51" s="41"/>
      <c r="AW51" s="41"/>
    </row>
    <row r="52" spans="2:49" x14ac:dyDescent="0.35">
      <c r="B52" s="212" t="s">
        <v>3448</v>
      </c>
      <c r="C52" s="212">
        <f t="shared" si="41"/>
        <v>202425</v>
      </c>
      <c r="D52" s="212" t="s">
        <v>46</v>
      </c>
      <c r="E52" s="212">
        <v>42</v>
      </c>
      <c r="F52" s="212">
        <v>3</v>
      </c>
      <c r="G52" s="212">
        <f t="shared" si="42"/>
        <v>0</v>
      </c>
      <c r="H52" s="258">
        <f t="shared" ca="1" si="22"/>
        <v>0</v>
      </c>
      <c r="I52" s="258">
        <f t="shared" ca="1" si="23"/>
        <v>5000</v>
      </c>
      <c r="J52" s="258">
        <f t="shared" ca="1" si="32"/>
        <v>50</v>
      </c>
      <c r="K52" s="258" t="str">
        <f t="shared" ca="1" si="33"/>
        <v/>
      </c>
      <c r="L52" s="258">
        <f t="shared" ca="1" si="34"/>
        <v>0</v>
      </c>
      <c r="M52" s="258">
        <f t="shared" ca="1" si="35"/>
        <v>0</v>
      </c>
      <c r="N52" s="258">
        <f t="shared" ca="1" si="36"/>
        <v>0</v>
      </c>
      <c r="O52" s="258">
        <f t="shared" ca="1" si="37"/>
        <v>0</v>
      </c>
      <c r="P52" s="258">
        <f t="shared" ca="1" si="38"/>
        <v>0</v>
      </c>
      <c r="Q52" s="258" t="e">
        <f t="shared" ca="1" si="40"/>
        <v>#REF!</v>
      </c>
      <c r="R52" s="258" t="e">
        <f t="shared" ca="1" si="39"/>
        <v>#REF!</v>
      </c>
      <c r="U52">
        <v>16</v>
      </c>
      <c r="V52" t="s">
        <v>3366</v>
      </c>
      <c r="W52" t="s">
        <v>3390</v>
      </c>
      <c r="Y52" t="s">
        <v>3391</v>
      </c>
      <c r="AE52" s="41" t="str">
        <f t="shared" si="13"/>
        <v>CAPFOR_512_43_3_202223</v>
      </c>
      <c r="AF52" s="41">
        <v>202223</v>
      </c>
      <c r="AG52" s="41" t="s">
        <v>46</v>
      </c>
      <c r="AH52" s="41">
        <v>512</v>
      </c>
      <c r="AI52" s="41">
        <v>43</v>
      </c>
      <c r="AJ52" s="41" t="s">
        <v>2051</v>
      </c>
      <c r="AK52" s="41">
        <v>3</v>
      </c>
      <c r="AL52" s="186">
        <v>20000</v>
      </c>
      <c r="AN52" s="203" t="s">
        <v>920</v>
      </c>
      <c r="AO52" s="41" t="s">
        <v>921</v>
      </c>
      <c r="AP52" s="204" t="str">
        <f>IF(Details!$M$2=2,AN52,AO52)</f>
        <v>Cyfansymiau</v>
      </c>
      <c r="AT52" s="41">
        <f>ValData!$E53</f>
        <v>43</v>
      </c>
      <c r="AU52" s="41" t="s">
        <v>30</v>
      </c>
      <c r="AV52" s="41"/>
      <c r="AW52" s="41"/>
    </row>
    <row r="53" spans="2:49" x14ac:dyDescent="0.35">
      <c r="B53" s="212" t="s">
        <v>3448</v>
      </c>
      <c r="C53" s="212">
        <f t="shared" si="41"/>
        <v>202425</v>
      </c>
      <c r="D53" s="212" t="s">
        <v>46</v>
      </c>
      <c r="E53" s="212">
        <v>43</v>
      </c>
      <c r="F53" s="212">
        <v>3</v>
      </c>
      <c r="G53" s="212">
        <f t="shared" si="42"/>
        <v>0</v>
      </c>
      <c r="H53" s="258">
        <f t="shared" ca="1" si="22"/>
        <v>0</v>
      </c>
      <c r="I53" s="258">
        <f t="shared" ca="1" si="23"/>
        <v>5000</v>
      </c>
      <c r="J53" s="258">
        <f t="shared" ca="1" si="32"/>
        <v>50</v>
      </c>
      <c r="K53" s="258" t="str">
        <f t="shared" ca="1" si="33"/>
        <v/>
      </c>
      <c r="L53" s="258">
        <f t="shared" ca="1" si="34"/>
        <v>0</v>
      </c>
      <c r="M53" s="258">
        <f t="shared" ca="1" si="35"/>
        <v>0</v>
      </c>
      <c r="N53" s="258">
        <f t="shared" ca="1" si="36"/>
        <v>0</v>
      </c>
      <c r="O53" s="258">
        <f t="shared" ca="1" si="37"/>
        <v>0</v>
      </c>
      <c r="P53" s="258">
        <f t="shared" ca="1" si="38"/>
        <v>0</v>
      </c>
      <c r="Q53" s="258" t="e">
        <f t="shared" ca="1" si="40"/>
        <v>#REF!</v>
      </c>
      <c r="R53" s="258" t="e">
        <f t="shared" ca="1" si="39"/>
        <v>#REF!</v>
      </c>
      <c r="U53">
        <v>17</v>
      </c>
      <c r="V53" t="s">
        <v>3366</v>
      </c>
      <c r="W53" t="s">
        <v>3392</v>
      </c>
      <c r="Y53" t="s">
        <v>725</v>
      </c>
      <c r="AE53" s="41" t="str">
        <f t="shared" si="13"/>
        <v>CAPFOR_512_44_3_202223</v>
      </c>
      <c r="AF53" s="41">
        <v>202223</v>
      </c>
      <c r="AG53" s="41" t="s">
        <v>46</v>
      </c>
      <c r="AH53" s="41">
        <v>512</v>
      </c>
      <c r="AI53" s="41">
        <v>44</v>
      </c>
      <c r="AJ53" s="41" t="s">
        <v>3261</v>
      </c>
      <c r="AK53" s="41">
        <v>3</v>
      </c>
      <c r="AL53" s="186">
        <v>180000</v>
      </c>
      <c r="AN53" s="203" t="s">
        <v>3382</v>
      </c>
      <c r="AO53" s="41" t="s">
        <v>3383</v>
      </c>
      <c r="AP53" s="204" t="str">
        <f>IF(Details!$M$2=2,AN53,AO53)</f>
        <v>Bydd unrhyw gyfanswmiau nad sy’n = sero yng ngholofn ‘V’ yn  cael ei farcio yn y golofn ‘Awtomatig’ a’I amlinellu yn goch.</v>
      </c>
      <c r="AT53" s="41">
        <f>ValData!$E54</f>
        <v>44</v>
      </c>
      <c r="AU53" s="41" t="s">
        <v>32</v>
      </c>
      <c r="AV53" s="41"/>
      <c r="AW53" s="41"/>
    </row>
    <row r="54" spans="2:49" x14ac:dyDescent="0.35">
      <c r="B54" s="212" t="s">
        <v>3448</v>
      </c>
      <c r="C54" s="212">
        <f t="shared" si="41"/>
        <v>202425</v>
      </c>
      <c r="D54" s="212" t="s">
        <v>46</v>
      </c>
      <c r="E54" s="212">
        <v>44</v>
      </c>
      <c r="F54" s="212">
        <v>3</v>
      </c>
      <c r="G54" s="212">
        <f t="shared" si="42"/>
        <v>0</v>
      </c>
      <c r="H54" s="258">
        <f t="shared" ca="1" si="22"/>
        <v>0</v>
      </c>
      <c r="I54" s="258">
        <f t="shared" ca="1" si="23"/>
        <v>5000</v>
      </c>
      <c r="J54" s="258">
        <f t="shared" ca="1" si="32"/>
        <v>50</v>
      </c>
      <c r="K54" s="258" t="str">
        <f t="shared" ca="1" si="33"/>
        <v/>
      </c>
      <c r="L54" s="258">
        <f t="shared" ca="1" si="34"/>
        <v>0</v>
      </c>
      <c r="M54" s="258">
        <f t="shared" ca="1" si="35"/>
        <v>0</v>
      </c>
      <c r="N54" s="258">
        <f t="shared" ca="1" si="36"/>
        <v>0</v>
      </c>
      <c r="O54" s="258">
        <f t="shared" ca="1" si="37"/>
        <v>0</v>
      </c>
      <c r="P54" s="258">
        <f t="shared" ca="1" si="38"/>
        <v>0</v>
      </c>
      <c r="Q54" s="258" t="e">
        <f t="shared" ca="1" si="40"/>
        <v>#REF!</v>
      </c>
      <c r="R54" s="258" t="e">
        <f t="shared" ca="1" si="39"/>
        <v>#REF!</v>
      </c>
      <c r="U54">
        <v>19</v>
      </c>
      <c r="V54" t="s">
        <v>3360</v>
      </c>
      <c r="W54" t="s">
        <v>3394</v>
      </c>
      <c r="Y54" t="s">
        <v>3395</v>
      </c>
      <c r="AE54" s="41" t="str">
        <f t="shared" si="13"/>
        <v>CAPFOR_512_45_3_202223</v>
      </c>
      <c r="AF54" s="41">
        <v>202223</v>
      </c>
      <c r="AG54" s="41" t="s">
        <v>46</v>
      </c>
      <c r="AH54" s="41">
        <v>512</v>
      </c>
      <c r="AI54" s="41">
        <v>45</v>
      </c>
      <c r="AJ54" s="41" t="s">
        <v>3262</v>
      </c>
      <c r="AK54" s="41">
        <v>3</v>
      </c>
      <c r="AL54" s="186">
        <v>185000</v>
      </c>
      <c r="AN54" s="221" t="s">
        <v>3462</v>
      </c>
      <c r="AO54" s="212" t="s">
        <v>3463</v>
      </c>
      <c r="AP54" s="204" t="str">
        <f>IF(Details!$M$2=2,AN54,AO54)</f>
        <v>Gwiriadau rhifyddol</v>
      </c>
      <c r="AT54" s="41">
        <f>ValData!$E55</f>
        <v>45</v>
      </c>
      <c r="AU54" s="41" t="s">
        <v>33</v>
      </c>
      <c r="AV54" s="41"/>
      <c r="AW54" s="41"/>
    </row>
    <row r="55" spans="2:49" x14ac:dyDescent="0.35">
      <c r="B55" s="212" t="s">
        <v>3448</v>
      </c>
      <c r="C55" s="212">
        <f t="shared" si="41"/>
        <v>202425</v>
      </c>
      <c r="D55" s="212" t="s">
        <v>46</v>
      </c>
      <c r="E55" s="212">
        <v>45</v>
      </c>
      <c r="F55" s="212">
        <v>3</v>
      </c>
      <c r="G55" s="212">
        <f t="shared" si="42"/>
        <v>0</v>
      </c>
      <c r="H55" s="258">
        <f t="shared" ca="1" si="22"/>
        <v>0</v>
      </c>
      <c r="I55" s="258">
        <f t="shared" ca="1" si="23"/>
        <v>5000</v>
      </c>
      <c r="J55" s="258">
        <f t="shared" ca="1" si="32"/>
        <v>50</v>
      </c>
      <c r="K55" s="258" t="str">
        <f t="shared" ca="1" si="33"/>
        <v/>
      </c>
      <c r="L55" s="258">
        <f t="shared" ca="1" si="34"/>
        <v>0</v>
      </c>
      <c r="M55" s="258">
        <f t="shared" ca="1" si="35"/>
        <v>0</v>
      </c>
      <c r="N55" s="258">
        <f t="shared" ca="1" si="36"/>
        <v>0</v>
      </c>
      <c r="O55" s="258">
        <f t="shared" ca="1" si="37"/>
        <v>0</v>
      </c>
      <c r="P55" s="258">
        <f t="shared" ca="1" si="38"/>
        <v>0</v>
      </c>
      <c r="Q55" s="258" t="e">
        <f t="shared" ca="1" si="40"/>
        <v>#REF!</v>
      </c>
      <c r="R55" s="258" t="e">
        <f t="shared" ca="1" si="39"/>
        <v>#REF!</v>
      </c>
      <c r="U55">
        <v>22</v>
      </c>
      <c r="V55" t="s">
        <v>3360</v>
      </c>
      <c r="W55" t="s">
        <v>3028</v>
      </c>
      <c r="Y55" t="s">
        <v>3396</v>
      </c>
      <c r="AE55" s="41" t="str">
        <f t="shared" si="13"/>
        <v>CAPFOR_512_46_3_202223</v>
      </c>
      <c r="AF55" s="41">
        <v>202223</v>
      </c>
      <c r="AG55" s="41" t="s">
        <v>46</v>
      </c>
      <c r="AH55" s="41">
        <v>512</v>
      </c>
      <c r="AI55" s="41">
        <v>46</v>
      </c>
      <c r="AJ55" s="41" t="s">
        <v>2060</v>
      </c>
      <c r="AK55" s="41">
        <v>3</v>
      </c>
      <c r="AL55" s="186">
        <v>0</v>
      </c>
      <c r="AN55" s="221" t="s">
        <v>3461</v>
      </c>
      <c r="AO55" s="41" t="s">
        <v>3386</v>
      </c>
      <c r="AP55" s="204" t="str">
        <f>IF(Details!$M$2=2,AN55,AO55)</f>
        <v>Ffigyrau blwyddyn-wrth-flwyddyn</v>
      </c>
      <c r="AT55" s="41">
        <f>ValData!$E56</f>
        <v>46</v>
      </c>
      <c r="AU55" s="41" t="s">
        <v>3412</v>
      </c>
      <c r="AV55" s="41"/>
      <c r="AW55" s="41"/>
    </row>
    <row r="56" spans="2:49" x14ac:dyDescent="0.35">
      <c r="B56" s="212" t="s">
        <v>3448</v>
      </c>
      <c r="C56" s="212">
        <f t="shared" si="41"/>
        <v>202425</v>
      </c>
      <c r="D56" s="212" t="s">
        <v>46</v>
      </c>
      <c r="E56" s="212">
        <v>46</v>
      </c>
      <c r="F56" s="212">
        <v>3</v>
      </c>
      <c r="G56" s="212">
        <f t="shared" si="42"/>
        <v>0</v>
      </c>
      <c r="H56" s="258">
        <f t="shared" ca="1" si="22"/>
        <v>2</v>
      </c>
      <c r="I56" s="258">
        <f t="shared" ca="1" si="23"/>
        <v>5000</v>
      </c>
      <c r="J56" s="258">
        <f t="shared" ca="1" si="32"/>
        <v>50</v>
      </c>
      <c r="K56" s="258" t="str">
        <f t="shared" ca="1" si="33"/>
        <v/>
      </c>
      <c r="L56" s="258">
        <f t="shared" ca="1" si="34"/>
        <v>0</v>
      </c>
      <c r="M56" s="258">
        <f t="shared" ca="1" si="35"/>
        <v>0</v>
      </c>
      <c r="N56" s="258">
        <f t="shared" ca="1" si="36"/>
        <v>0</v>
      </c>
      <c r="O56" s="258">
        <f t="shared" ca="1" si="37"/>
        <v>0</v>
      </c>
      <c r="P56" s="258">
        <f t="shared" ca="1" si="38"/>
        <v>0</v>
      </c>
      <c r="Q56" s="258" t="e">
        <f t="shared" ca="1" si="40"/>
        <v>#REF!</v>
      </c>
      <c r="R56" s="258" t="e">
        <f t="shared" ca="1" si="39"/>
        <v>#REF!</v>
      </c>
      <c r="U56">
        <v>23</v>
      </c>
      <c r="V56" t="s">
        <v>3360</v>
      </c>
      <c r="W56" t="s">
        <v>3398</v>
      </c>
      <c r="Y56" t="s">
        <v>1259</v>
      </c>
      <c r="AE56" s="41" t="str">
        <f t="shared" si="13"/>
        <v>CAPFOR_512_47_3_202223</v>
      </c>
      <c r="AF56" s="41">
        <v>202223</v>
      </c>
      <c r="AG56" s="41" t="s">
        <v>46</v>
      </c>
      <c r="AH56" s="41">
        <v>512</v>
      </c>
      <c r="AI56" s="41">
        <v>47</v>
      </c>
      <c r="AJ56" s="41" t="s">
        <v>2061</v>
      </c>
      <c r="AK56" s="41">
        <v>3</v>
      </c>
      <c r="AL56" s="186">
        <v>0</v>
      </c>
      <c r="AN56" s="221" t="s">
        <v>3460</v>
      </c>
      <c r="AO56" s="212" t="s">
        <v>3434</v>
      </c>
      <c r="AP56" s="204" t="str">
        <f>IF(Details!$M$2=2,AN56,AO56)</f>
        <v>Goddefiant rhagosodau arfaethedig</v>
      </c>
      <c r="AT56" s="41">
        <f>ValData!$E57</f>
        <v>47</v>
      </c>
      <c r="AU56" s="41" t="s">
        <v>3413</v>
      </c>
      <c r="AV56" s="41"/>
      <c r="AW56" s="41"/>
    </row>
    <row r="57" spans="2:49" x14ac:dyDescent="0.35">
      <c r="B57" s="212" t="s">
        <v>3448</v>
      </c>
      <c r="C57" s="212">
        <f t="shared" si="41"/>
        <v>202425</v>
      </c>
      <c r="D57" s="212" t="s">
        <v>46</v>
      </c>
      <c r="E57" s="212">
        <v>47</v>
      </c>
      <c r="F57" s="212">
        <v>3</v>
      </c>
      <c r="G57" s="212">
        <f t="shared" si="42"/>
        <v>0</v>
      </c>
      <c r="H57" s="258">
        <f t="shared" ca="1" si="22"/>
        <v>0</v>
      </c>
      <c r="I57" s="258">
        <f t="shared" ca="1" si="23"/>
        <v>5000</v>
      </c>
      <c r="J57" s="258">
        <f t="shared" ca="1" si="32"/>
        <v>50</v>
      </c>
      <c r="K57" s="258" t="str">
        <f t="shared" ca="1" si="33"/>
        <v/>
      </c>
      <c r="L57" s="258">
        <f t="shared" ca="1" si="34"/>
        <v>0</v>
      </c>
      <c r="M57" s="258">
        <f t="shared" ca="1" si="35"/>
        <v>0</v>
      </c>
      <c r="N57" s="258">
        <f t="shared" ca="1" si="36"/>
        <v>0</v>
      </c>
      <c r="O57" s="258">
        <f t="shared" ca="1" si="37"/>
        <v>0</v>
      </c>
      <c r="P57" s="258">
        <f t="shared" ca="1" si="38"/>
        <v>0</v>
      </c>
      <c r="Q57" s="258" t="e">
        <f t="shared" ca="1" si="40"/>
        <v>#REF!</v>
      </c>
      <c r="R57" s="258" t="e">
        <f t="shared" ca="1" si="39"/>
        <v>#REF!</v>
      </c>
      <c r="AE57" s="41" t="str">
        <f t="shared" si="13"/>
        <v>CAPFOR_512_48_3_202223</v>
      </c>
      <c r="AF57" s="41">
        <v>202223</v>
      </c>
      <c r="AG57" s="41" t="s">
        <v>46</v>
      </c>
      <c r="AH57" s="41">
        <v>512</v>
      </c>
      <c r="AI57" s="41">
        <v>48</v>
      </c>
      <c r="AJ57" s="41" t="s">
        <v>2029</v>
      </c>
      <c r="AK57" s="41">
        <v>3</v>
      </c>
      <c r="AL57" s="186">
        <v>0</v>
      </c>
      <c r="AN57" s="221" t="s">
        <v>3297</v>
      </c>
      <c r="AO57" s="212" t="s">
        <v>3433</v>
      </c>
      <c r="AP57" s="204" t="str">
        <f>IF(Details!$M$2=2,AN57,AO57)</f>
        <v>Gwahaniaethau</v>
      </c>
      <c r="AT57" s="41">
        <f>ValData!$E58</f>
        <v>48</v>
      </c>
      <c r="AU57" s="41" t="s">
        <v>252</v>
      </c>
      <c r="AV57" s="41"/>
      <c r="AW57" s="41"/>
    </row>
    <row r="58" spans="2:49" x14ac:dyDescent="0.35">
      <c r="B58" s="212" t="s">
        <v>3448</v>
      </c>
      <c r="C58" s="212">
        <f t="shared" si="41"/>
        <v>202425</v>
      </c>
      <c r="D58" s="212" t="s">
        <v>46</v>
      </c>
      <c r="E58" s="212">
        <v>48</v>
      </c>
      <c r="F58" s="212">
        <v>3</v>
      </c>
      <c r="G58" s="212">
        <f t="shared" si="42"/>
        <v>0</v>
      </c>
      <c r="H58" s="258">
        <f t="shared" ca="1" si="22"/>
        <v>0</v>
      </c>
      <c r="I58" s="258">
        <f t="shared" ca="1" si="23"/>
        <v>5000</v>
      </c>
      <c r="J58" s="258">
        <f t="shared" ca="1" si="32"/>
        <v>50</v>
      </c>
      <c r="K58" s="258" t="str">
        <f t="shared" ca="1" si="33"/>
        <v/>
      </c>
      <c r="L58" s="258">
        <f t="shared" ca="1" si="34"/>
        <v>0</v>
      </c>
      <c r="M58" s="258">
        <f t="shared" ca="1" si="35"/>
        <v>0</v>
      </c>
      <c r="N58" s="258">
        <f t="shared" ca="1" si="36"/>
        <v>0</v>
      </c>
      <c r="O58" s="258">
        <f t="shared" ca="1" si="37"/>
        <v>0</v>
      </c>
      <c r="P58" s="258">
        <f t="shared" ca="1" si="38"/>
        <v>0</v>
      </c>
      <c r="Q58" s="258" t="e">
        <f t="shared" ca="1" si="40"/>
        <v>#REF!</v>
      </c>
      <c r="R58" s="258" t="e">
        <f t="shared" ca="1" si="39"/>
        <v>#REF!</v>
      </c>
      <c r="U58" s="376" t="s">
        <v>3498</v>
      </c>
      <c r="V58" s="377"/>
      <c r="AE58" s="41" t="str">
        <f t="shared" si="13"/>
        <v>CAPFOR_512_49_3_202223</v>
      </c>
      <c r="AF58" s="41">
        <v>202223</v>
      </c>
      <c r="AG58" s="41" t="s">
        <v>46</v>
      </c>
      <c r="AH58" s="41">
        <v>512</v>
      </c>
      <c r="AI58" s="41">
        <v>49</v>
      </c>
      <c r="AJ58" s="41" t="s">
        <v>2030</v>
      </c>
      <c r="AK58" s="41">
        <v>3</v>
      </c>
      <c r="AL58" s="186">
        <v>350</v>
      </c>
      <c r="AN58" s="221" t="s">
        <v>2934</v>
      </c>
      <c r="AO58" s="212" t="s">
        <v>3397</v>
      </c>
      <c r="AP58" s="204" t="str">
        <f>IF(Details!$M$2=2,AN58,AO58)</f>
        <v>Prisio</v>
      </c>
      <c r="AT58" s="41">
        <f>ValData!$E59</f>
        <v>49</v>
      </c>
      <c r="AU58" s="41" t="s">
        <v>36</v>
      </c>
      <c r="AV58" s="41"/>
      <c r="AW58" s="41"/>
    </row>
    <row r="59" spans="2:49" x14ac:dyDescent="0.35">
      <c r="B59" s="212" t="s">
        <v>3448</v>
      </c>
      <c r="C59" s="212">
        <f t="shared" si="41"/>
        <v>202425</v>
      </c>
      <c r="D59" s="212" t="s">
        <v>46</v>
      </c>
      <c r="E59" s="212">
        <v>49</v>
      </c>
      <c r="F59" s="212">
        <v>3</v>
      </c>
      <c r="G59" s="212">
        <f t="shared" si="42"/>
        <v>0</v>
      </c>
      <c r="H59" s="258">
        <f t="shared" ca="1" si="22"/>
        <v>0</v>
      </c>
      <c r="I59" s="258">
        <f t="shared" ca="1" si="23"/>
        <v>5000</v>
      </c>
      <c r="J59" s="258">
        <f t="shared" ca="1" si="32"/>
        <v>50</v>
      </c>
      <c r="K59" s="258" t="str">
        <f t="shared" ca="1" si="33"/>
        <v/>
      </c>
      <c r="L59" s="258">
        <f t="shared" ca="1" si="34"/>
        <v>0</v>
      </c>
      <c r="M59" s="258">
        <f t="shared" ca="1" si="35"/>
        <v>0</v>
      </c>
      <c r="N59" s="258">
        <f t="shared" ca="1" si="36"/>
        <v>0</v>
      </c>
      <c r="O59" s="258">
        <f t="shared" ca="1" si="37"/>
        <v>0</v>
      </c>
      <c r="P59" s="258">
        <f t="shared" ca="1" si="38"/>
        <v>0</v>
      </c>
      <c r="Q59" s="258" t="e">
        <f t="shared" ca="1" si="40"/>
        <v>#REF!</v>
      </c>
      <c r="R59" s="258" t="e">
        <f t="shared" ca="1" si="39"/>
        <v>#REF!</v>
      </c>
      <c r="U59" s="378" t="s">
        <v>3499</v>
      </c>
      <c r="V59" s="379" t="s">
        <v>3500</v>
      </c>
      <c r="AE59" s="41" t="str">
        <f t="shared" si="13"/>
        <v>CAPFOR_512_50_3_202223</v>
      </c>
      <c r="AF59" s="41">
        <v>202223</v>
      </c>
      <c r="AG59" s="41" t="s">
        <v>46</v>
      </c>
      <c r="AH59" s="41">
        <v>512</v>
      </c>
      <c r="AI59" s="41">
        <v>50</v>
      </c>
      <c r="AJ59" s="41" t="s">
        <v>2031</v>
      </c>
      <c r="AK59" s="41">
        <v>3</v>
      </c>
      <c r="AL59" s="186">
        <v>0</v>
      </c>
      <c r="AN59" s="41" t="s">
        <v>3388</v>
      </c>
      <c r="AO59" s="41" t="s">
        <v>3389</v>
      </c>
      <c r="AP59" s="41" t="str">
        <f>IF(Details!$M$2=2,AN59,AO59)</f>
        <v>Dilynwch y cyfarwyddiadau isod wrth lenwi'r dudalen hon:</v>
      </c>
      <c r="AT59" s="41">
        <f>ValData!$E60</f>
        <v>50</v>
      </c>
      <c r="AU59" s="41" t="s">
        <v>37</v>
      </c>
      <c r="AV59" s="41"/>
      <c r="AW59" s="41"/>
    </row>
    <row r="60" spans="2:49" x14ac:dyDescent="0.35">
      <c r="B60" s="212" t="s">
        <v>3448</v>
      </c>
      <c r="C60" s="212">
        <f t="shared" si="41"/>
        <v>202425</v>
      </c>
      <c r="D60" s="212" t="s">
        <v>46</v>
      </c>
      <c r="E60" s="212">
        <v>50</v>
      </c>
      <c r="F60" s="212">
        <v>3</v>
      </c>
      <c r="G60" s="212">
        <f t="shared" si="42"/>
        <v>0</v>
      </c>
      <c r="H60" s="258">
        <f t="shared" ca="1" si="22"/>
        <v>0</v>
      </c>
      <c r="I60" s="258">
        <f t="shared" ca="1" si="23"/>
        <v>5000</v>
      </c>
      <c r="J60" s="258">
        <f t="shared" ca="1" si="32"/>
        <v>50</v>
      </c>
      <c r="K60" s="258" t="str">
        <f t="shared" ca="1" si="33"/>
        <v/>
      </c>
      <c r="L60" s="258">
        <f t="shared" ca="1" si="34"/>
        <v>0</v>
      </c>
      <c r="M60" s="258">
        <f t="shared" ca="1" si="35"/>
        <v>0</v>
      </c>
      <c r="N60" s="258">
        <f t="shared" ca="1" si="36"/>
        <v>0</v>
      </c>
      <c r="O60" s="258">
        <f t="shared" ca="1" si="37"/>
        <v>0</v>
      </c>
      <c r="P60" s="258">
        <f t="shared" ca="1" si="38"/>
        <v>0</v>
      </c>
      <c r="Q60" s="258" t="e">
        <f t="shared" ca="1" si="40"/>
        <v>#REF!</v>
      </c>
      <c r="R60" s="258" t="e">
        <f t="shared" ca="1" si="39"/>
        <v>#REF!</v>
      </c>
      <c r="U60" s="378" t="s">
        <v>3501</v>
      </c>
      <c r="V60" s="379" t="s">
        <v>3502</v>
      </c>
      <c r="AE60" s="41" t="str">
        <f t="shared" si="13"/>
        <v>CAPFOR_514_1_1_202223</v>
      </c>
      <c r="AF60" s="41">
        <v>202223</v>
      </c>
      <c r="AG60" s="41" t="s">
        <v>46</v>
      </c>
      <c r="AH60" s="41">
        <v>514</v>
      </c>
      <c r="AI60" s="41">
        <v>1</v>
      </c>
      <c r="AJ60" s="41" t="s">
        <v>1334</v>
      </c>
      <c r="AK60" s="41">
        <v>1</v>
      </c>
      <c r="AL60" s="186">
        <v>10495</v>
      </c>
      <c r="AN60" s="212" t="s">
        <v>3437</v>
      </c>
      <c r="AO60" s="212" t="s">
        <v>3435</v>
      </c>
      <c r="AP60" s="41" t="str">
        <f>IF(Details!$M$2=2,AN60,AO60)</f>
        <v>Awdurdodau Unedol yn unig</v>
      </c>
    </row>
    <row r="61" spans="2:49" x14ac:dyDescent="0.35">
      <c r="U61" s="378" t="s">
        <v>3503</v>
      </c>
      <c r="V61" s="379" t="s">
        <v>3504</v>
      </c>
      <c r="AE61" s="41" t="str">
        <f t="shared" si="13"/>
        <v>CAPFOR_514_2_1_202223</v>
      </c>
      <c r="AF61" s="41">
        <v>202223</v>
      </c>
      <c r="AG61" s="41" t="s">
        <v>46</v>
      </c>
      <c r="AH61" s="41">
        <v>514</v>
      </c>
      <c r="AI61" s="41">
        <v>2</v>
      </c>
      <c r="AJ61" s="41" t="s">
        <v>3254</v>
      </c>
      <c r="AK61" s="41">
        <v>1</v>
      </c>
      <c r="AL61" s="186">
        <v>3843</v>
      </c>
      <c r="AN61" s="212" t="s">
        <v>3438</v>
      </c>
      <c r="AO61" s="212" t="s">
        <v>3439</v>
      </c>
      <c r="AP61" s="41" t="str">
        <f>IF(Details!$M$2=2,AN61,AO61)</f>
        <v>Awdurdodau Unedol ac APCau yn unig</v>
      </c>
    </row>
    <row r="62" spans="2:49" x14ac:dyDescent="0.35">
      <c r="U62" s="378" t="s">
        <v>3505</v>
      </c>
      <c r="V62" s="379" t="s">
        <v>3506</v>
      </c>
      <c r="AE62" s="41" t="str">
        <f t="shared" si="13"/>
        <v>CAPFOR_514_3_1_202223</v>
      </c>
      <c r="AF62" s="41">
        <v>202223</v>
      </c>
      <c r="AG62" s="41" t="s">
        <v>46</v>
      </c>
      <c r="AH62" s="41">
        <v>514</v>
      </c>
      <c r="AI62" s="41">
        <v>3</v>
      </c>
      <c r="AJ62" s="41" t="s">
        <v>3165</v>
      </c>
      <c r="AK62" s="41">
        <v>1</v>
      </c>
      <c r="AL62" s="186">
        <v>6101</v>
      </c>
      <c r="AN62" s="212" t="s">
        <v>3492</v>
      </c>
      <c r="AO62" s="212" t="s">
        <v>3436</v>
      </c>
      <c r="AP62" s="41" t="str">
        <f>IF(Details!$M$2=2,AN62,AO62)</f>
        <v>Awdurdodau Heddlu ac Tan yn unig</v>
      </c>
    </row>
    <row r="63" spans="2:49" x14ac:dyDescent="0.35">
      <c r="U63" s="378" t="s">
        <v>3507</v>
      </c>
      <c r="V63" s="379" t="s">
        <v>3508</v>
      </c>
      <c r="AE63" s="41" t="str">
        <f t="shared" si="13"/>
        <v>CAPFOR_514_4_1_202223</v>
      </c>
      <c r="AF63" s="41">
        <v>202223</v>
      </c>
      <c r="AG63" s="41" t="s">
        <v>46</v>
      </c>
      <c r="AH63" s="41">
        <v>514</v>
      </c>
      <c r="AI63" s="41">
        <v>4</v>
      </c>
      <c r="AJ63" s="41" t="s">
        <v>3255</v>
      </c>
      <c r="AK63" s="41">
        <v>1</v>
      </c>
      <c r="AL63" s="186">
        <v>1027</v>
      </c>
      <c r="AN63" s="41"/>
      <c r="AO63" s="41"/>
      <c r="AP63" s="212"/>
    </row>
    <row r="64" spans="2:49" x14ac:dyDescent="0.35">
      <c r="U64" s="380" t="s">
        <v>3360</v>
      </c>
      <c r="V64" s="381" t="s">
        <v>3509</v>
      </c>
      <c r="AE64" s="41" t="str">
        <f t="shared" si="13"/>
        <v>CAPFOR_514_5_1_202223</v>
      </c>
      <c r="AF64" s="41">
        <v>202223</v>
      </c>
      <c r="AG64" s="41" t="s">
        <v>46</v>
      </c>
      <c r="AH64" s="41">
        <v>514</v>
      </c>
      <c r="AI64" s="41">
        <v>5</v>
      </c>
      <c r="AJ64" s="41" t="s">
        <v>664</v>
      </c>
      <c r="AK64" s="41">
        <v>1</v>
      </c>
      <c r="AL64" s="186">
        <v>8397</v>
      </c>
    </row>
    <row r="65" spans="31:42" x14ac:dyDescent="0.35">
      <c r="AE65" s="41" t="str">
        <f t="shared" si="13"/>
        <v>CAPFOR_514_6_1_202223</v>
      </c>
      <c r="AF65" s="41">
        <v>202223</v>
      </c>
      <c r="AG65" s="41" t="s">
        <v>46</v>
      </c>
      <c r="AH65" s="41">
        <v>514</v>
      </c>
      <c r="AI65" s="41">
        <v>6</v>
      </c>
      <c r="AJ65" s="41" t="s">
        <v>3192</v>
      </c>
      <c r="AK65" s="41">
        <v>1</v>
      </c>
      <c r="AL65" s="186">
        <v>3815</v>
      </c>
      <c r="AN65" s="184" t="s">
        <v>593</v>
      </c>
      <c r="AO65" s="184" t="s">
        <v>594</v>
      </c>
      <c r="AP65" s="184" t="s">
        <v>3319</v>
      </c>
    </row>
    <row r="66" spans="31:42" x14ac:dyDescent="0.35">
      <c r="AE66" s="41" t="str">
        <f t="shared" si="13"/>
        <v>CAPFOR_514_7_1_202223</v>
      </c>
      <c r="AF66" s="41">
        <v>202223</v>
      </c>
      <c r="AG66" s="41" t="s">
        <v>46</v>
      </c>
      <c r="AH66" s="41">
        <v>514</v>
      </c>
      <c r="AI66" s="41">
        <v>7</v>
      </c>
      <c r="AJ66" s="41" t="s">
        <v>2157</v>
      </c>
      <c r="AK66" s="41">
        <v>1</v>
      </c>
      <c r="AL66" s="186">
        <v>5271</v>
      </c>
      <c r="AN66" s="208" t="s">
        <v>3393</v>
      </c>
      <c r="AO66" s="209"/>
      <c r="AP66" s="210">
        <f>IF(Details!$M$2=2,AN66,AO66)</f>
        <v>0</v>
      </c>
    </row>
    <row r="67" spans="31:42" x14ac:dyDescent="0.35">
      <c r="AE67" s="41" t="str">
        <f t="shared" si="13"/>
        <v>CAPFOR_514_8_1_202223</v>
      </c>
      <c r="AF67" s="41">
        <v>202223</v>
      </c>
      <c r="AG67" s="41" t="s">
        <v>46</v>
      </c>
      <c r="AH67" s="41">
        <v>514</v>
      </c>
      <c r="AI67" s="41">
        <v>8</v>
      </c>
      <c r="AJ67" s="41" t="s">
        <v>3449</v>
      </c>
      <c r="AK67" s="41">
        <v>1</v>
      </c>
      <c r="AL67" s="186">
        <v>18510</v>
      </c>
      <c r="AN67" s="203" t="s">
        <v>3296</v>
      </c>
      <c r="AO67" s="41"/>
      <c r="AP67" s="204">
        <f>IF(Details!$M$2=2,AN67,AO67)</f>
        <v>0</v>
      </c>
    </row>
    <row r="68" spans="31:42" x14ac:dyDescent="0.35">
      <c r="AE68" s="41" t="str">
        <f t="shared" si="13"/>
        <v>CAPFOR_514_9_1_202223</v>
      </c>
      <c r="AF68" s="41">
        <v>202223</v>
      </c>
      <c r="AG68" s="41" t="s">
        <v>46</v>
      </c>
      <c r="AH68" s="41">
        <v>514</v>
      </c>
      <c r="AI68" s="41">
        <v>9</v>
      </c>
      <c r="AJ68" s="41" t="s">
        <v>2322</v>
      </c>
      <c r="AK68" s="41">
        <v>1</v>
      </c>
      <c r="AL68" s="186">
        <v>0</v>
      </c>
      <c r="AN68" s="203" t="s">
        <v>2934</v>
      </c>
      <c r="AO68" s="41" t="s">
        <v>3397</v>
      </c>
      <c r="AP68" s="204" t="str">
        <f>IF(Details!$M$2=2,AN68,AO68)</f>
        <v>Prisio</v>
      </c>
    </row>
    <row r="69" spans="31:42" x14ac:dyDescent="0.35">
      <c r="AE69" s="41" t="str">
        <f t="shared" si="13"/>
        <v>CAPFOR_514_10_1_202223</v>
      </c>
      <c r="AF69" s="41">
        <v>202223</v>
      </c>
      <c r="AG69" s="41" t="s">
        <v>46</v>
      </c>
      <c r="AH69" s="41">
        <v>514</v>
      </c>
      <c r="AI69" s="41">
        <v>10</v>
      </c>
      <c r="AJ69" s="41" t="s">
        <v>3196</v>
      </c>
      <c r="AK69" s="41">
        <v>1</v>
      </c>
      <c r="AL69" s="186">
        <v>16073</v>
      </c>
      <c r="AN69" s="203" t="s">
        <v>3399</v>
      </c>
      <c r="AO69" s="41"/>
      <c r="AP69" s="204">
        <f>IF(Details!$M$2=2,AN69,AO69)</f>
        <v>0</v>
      </c>
    </row>
    <row r="70" spans="31:42" x14ac:dyDescent="0.35">
      <c r="AE70" s="41" t="str">
        <f t="shared" ref="AE70:AE133" si="43">AG70&amp;"_"&amp;AH70&amp;"_"&amp;AI70&amp;"_"&amp;AK70&amp;"_"&amp;AF70</f>
        <v>CAPFOR_514_11_1_202223</v>
      </c>
      <c r="AF70" s="41">
        <v>202223</v>
      </c>
      <c r="AG70" s="41" t="s">
        <v>46</v>
      </c>
      <c r="AH70" s="41">
        <v>514</v>
      </c>
      <c r="AI70" s="41">
        <v>11</v>
      </c>
      <c r="AJ70" s="41" t="s">
        <v>3450</v>
      </c>
      <c r="AK70" s="41">
        <v>1</v>
      </c>
      <c r="AL70" s="186">
        <v>16073</v>
      </c>
      <c r="AN70" s="203" t="s">
        <v>3400</v>
      </c>
      <c r="AO70" s="41"/>
      <c r="AP70" s="204">
        <f>IF(Details!$M$2=2,AN70,AO70)</f>
        <v>0</v>
      </c>
    </row>
    <row r="71" spans="31:42" x14ac:dyDescent="0.35">
      <c r="AE71" s="41" t="str">
        <f t="shared" si="43"/>
        <v>CAPFOR_514_12_1_202223</v>
      </c>
      <c r="AF71" s="41">
        <v>202223</v>
      </c>
      <c r="AG71" s="41" t="s">
        <v>46</v>
      </c>
      <c r="AH71" s="41">
        <v>514</v>
      </c>
      <c r="AI71" s="41">
        <v>12</v>
      </c>
      <c r="AJ71" s="41" t="s">
        <v>3170</v>
      </c>
      <c r="AK71" s="41">
        <v>1</v>
      </c>
      <c r="AL71" s="186">
        <v>0</v>
      </c>
      <c r="AN71" s="205" t="s">
        <v>3401</v>
      </c>
      <c r="AO71" s="206"/>
      <c r="AP71" s="207">
        <f>IF(Details!$M$2=2,AN71,AO71)</f>
        <v>0</v>
      </c>
    </row>
    <row r="72" spans="31:42" x14ac:dyDescent="0.35">
      <c r="AE72" s="41" t="str">
        <f t="shared" si="43"/>
        <v>CAPFOR_514_13_1_202223</v>
      </c>
      <c r="AF72" s="41">
        <v>202223</v>
      </c>
      <c r="AG72" s="41" t="s">
        <v>46</v>
      </c>
      <c r="AH72" s="41">
        <v>514</v>
      </c>
      <c r="AI72" s="41">
        <v>13</v>
      </c>
      <c r="AJ72" s="41" t="s">
        <v>3451</v>
      </c>
      <c r="AK72" s="41">
        <v>1</v>
      </c>
      <c r="AL72" s="186">
        <v>55022</v>
      </c>
    </row>
    <row r="73" spans="31:42" x14ac:dyDescent="0.35">
      <c r="AE73" s="41" t="str">
        <f t="shared" si="43"/>
        <v>CAPFOR_514_14_1_202223</v>
      </c>
      <c r="AF73" s="41">
        <v>202223</v>
      </c>
      <c r="AG73" s="41" t="s">
        <v>46</v>
      </c>
      <c r="AH73" s="41">
        <v>514</v>
      </c>
      <c r="AI73" s="41">
        <v>14</v>
      </c>
      <c r="AJ73" s="41" t="s">
        <v>3452</v>
      </c>
      <c r="AK73" s="41">
        <v>1</v>
      </c>
      <c r="AL73" s="186">
        <v>0</v>
      </c>
      <c r="AN73" s="212" t="s">
        <v>3636</v>
      </c>
      <c r="AO73" s="212" t="s">
        <v>3637</v>
      </c>
      <c r="AP73" s="41" t="str">
        <f>IF(Details!$M$2=2,AN73,AO73)</f>
        <v>Ychwanegwch wybodaeth at y maes 'Eich Sylwadau' ar gyfer unrhyw ffigurau sydd wedi'u fflagio a / neu unrhyw ffigurau dan sylw yn y golofn 'Gwirio'.</v>
      </c>
    </row>
    <row r="74" spans="31:42" x14ac:dyDescent="0.35">
      <c r="AE74" s="41" t="str">
        <f t="shared" si="43"/>
        <v>CAPFOR_514_15_1_202223</v>
      </c>
      <c r="AF74" s="41">
        <v>202223</v>
      </c>
      <c r="AG74" s="41" t="s">
        <v>46</v>
      </c>
      <c r="AH74" s="41">
        <v>514</v>
      </c>
      <c r="AI74" s="41">
        <v>15</v>
      </c>
      <c r="AJ74" s="41" t="s">
        <v>3256</v>
      </c>
      <c r="AK74" s="41">
        <v>1</v>
      </c>
      <c r="AL74" s="186">
        <v>0</v>
      </c>
    </row>
    <row r="75" spans="31:42" x14ac:dyDescent="0.35">
      <c r="AE75" s="41" t="str">
        <f t="shared" si="43"/>
        <v>CAPFOR_514_16_1_202223</v>
      </c>
      <c r="AF75" s="41">
        <v>202223</v>
      </c>
      <c r="AG75" s="41" t="s">
        <v>46</v>
      </c>
      <c r="AH75" s="41">
        <v>514</v>
      </c>
      <c r="AI75" s="41">
        <v>16</v>
      </c>
      <c r="AJ75" s="41" t="s">
        <v>3453</v>
      </c>
      <c r="AK75" s="41">
        <v>1</v>
      </c>
      <c r="AL75" s="186">
        <v>55022</v>
      </c>
    </row>
    <row r="76" spans="31:42" x14ac:dyDescent="0.35">
      <c r="AE76" s="41" t="str">
        <f t="shared" si="43"/>
        <v>CAPFOR_514_17_1_202223</v>
      </c>
      <c r="AF76" s="41">
        <v>202223</v>
      </c>
      <c r="AG76" s="41" t="s">
        <v>46</v>
      </c>
      <c r="AH76" s="41">
        <v>514</v>
      </c>
      <c r="AI76" s="41">
        <v>17</v>
      </c>
      <c r="AJ76" s="41" t="s">
        <v>2010</v>
      </c>
      <c r="AK76" s="41">
        <v>1</v>
      </c>
      <c r="AL76" s="186">
        <v>0</v>
      </c>
    </row>
    <row r="77" spans="31:42" x14ac:dyDescent="0.35">
      <c r="AE77" s="41" t="str">
        <f t="shared" si="43"/>
        <v>CAPFOR_514_17.1_1_202223</v>
      </c>
      <c r="AF77" s="41">
        <v>202223</v>
      </c>
      <c r="AG77" s="41" t="s">
        <v>46</v>
      </c>
      <c r="AH77" s="41">
        <v>514</v>
      </c>
      <c r="AI77" s="41">
        <v>17.100000000000001</v>
      </c>
      <c r="AJ77" s="41" t="s">
        <v>3494</v>
      </c>
      <c r="AK77" s="41">
        <v>1</v>
      </c>
      <c r="AL77" s="186">
        <v>0</v>
      </c>
    </row>
    <row r="78" spans="31:42" x14ac:dyDescent="0.35">
      <c r="AE78" s="41" t="str">
        <f t="shared" si="43"/>
        <v>CAPFOR_514_19_3_202223</v>
      </c>
      <c r="AF78" s="41">
        <v>202223</v>
      </c>
      <c r="AG78" s="41" t="s">
        <v>46</v>
      </c>
      <c r="AH78" s="41">
        <v>514</v>
      </c>
      <c r="AI78" s="41">
        <v>19</v>
      </c>
      <c r="AJ78" s="41" t="s">
        <v>3258</v>
      </c>
      <c r="AK78" s="41">
        <v>3</v>
      </c>
      <c r="AL78" s="186">
        <v>55022</v>
      </c>
    </row>
    <row r="79" spans="31:42" x14ac:dyDescent="0.35">
      <c r="AE79" s="41" t="str">
        <f t="shared" si="43"/>
        <v>CAPFOR_514_20_3_202223</v>
      </c>
      <c r="AF79" s="41">
        <v>202223</v>
      </c>
      <c r="AG79" s="41" t="s">
        <v>46</v>
      </c>
      <c r="AH79" s="41">
        <v>514</v>
      </c>
      <c r="AI79" s="41">
        <v>20</v>
      </c>
      <c r="AJ79" s="41" t="s">
        <v>1308</v>
      </c>
      <c r="AK79" s="41">
        <v>3</v>
      </c>
      <c r="AL79" s="186">
        <v>0</v>
      </c>
    </row>
    <row r="80" spans="31:42" x14ac:dyDescent="0.35">
      <c r="AE80" s="41" t="str">
        <f t="shared" si="43"/>
        <v>CAPFOR_514_21_3_202223</v>
      </c>
      <c r="AF80" s="41">
        <v>202223</v>
      </c>
      <c r="AG80" s="41" t="s">
        <v>46</v>
      </c>
      <c r="AH80" s="41">
        <v>514</v>
      </c>
      <c r="AI80" s="41">
        <v>21</v>
      </c>
      <c r="AJ80" s="41" t="s">
        <v>1309</v>
      </c>
      <c r="AK80" s="41">
        <v>3</v>
      </c>
      <c r="AL80" s="186">
        <v>100</v>
      </c>
    </row>
    <row r="81" spans="31:38" x14ac:dyDescent="0.35">
      <c r="AE81" s="41" t="str">
        <f t="shared" si="43"/>
        <v>CAPFOR_514_22_3_202223</v>
      </c>
      <c r="AF81" s="41">
        <v>202223</v>
      </c>
      <c r="AG81" s="41" t="s">
        <v>46</v>
      </c>
      <c r="AH81" s="41">
        <v>514</v>
      </c>
      <c r="AI81" s="41">
        <v>22</v>
      </c>
      <c r="AJ81" s="41" t="s">
        <v>3454</v>
      </c>
      <c r="AK81" s="41">
        <v>3</v>
      </c>
      <c r="AL81" s="186">
        <v>100</v>
      </c>
    </row>
    <row r="82" spans="31:38" x14ac:dyDescent="0.35">
      <c r="AE82" s="41" t="str">
        <f t="shared" si="43"/>
        <v>CAPFOR_514_23_3_202223</v>
      </c>
      <c r="AF82" s="41">
        <v>202223</v>
      </c>
      <c r="AG82" s="41" t="s">
        <v>46</v>
      </c>
      <c r="AH82" s="41">
        <v>514</v>
      </c>
      <c r="AI82" s="41">
        <v>23</v>
      </c>
      <c r="AJ82" s="41" t="s">
        <v>2027</v>
      </c>
      <c r="AK82" s="41">
        <v>3</v>
      </c>
      <c r="AL82" s="186">
        <v>15647</v>
      </c>
    </row>
    <row r="83" spans="31:38" x14ac:dyDescent="0.35">
      <c r="AE83" s="41" t="str">
        <f t="shared" si="43"/>
        <v>CAPFOR_514_25_3_202223</v>
      </c>
      <c r="AF83" s="41">
        <v>202223</v>
      </c>
      <c r="AG83" s="41" t="s">
        <v>46</v>
      </c>
      <c r="AH83" s="41">
        <v>514</v>
      </c>
      <c r="AI83" s="41">
        <v>25</v>
      </c>
      <c r="AJ83" s="41" t="s">
        <v>1370</v>
      </c>
      <c r="AK83" s="41">
        <v>3</v>
      </c>
      <c r="AL83" s="186">
        <v>50</v>
      </c>
    </row>
    <row r="84" spans="31:38" x14ac:dyDescent="0.35">
      <c r="AE84" s="41" t="str">
        <f t="shared" si="43"/>
        <v>CAPFOR_514_26_3_202223</v>
      </c>
      <c r="AF84" s="41">
        <v>202223</v>
      </c>
      <c r="AG84" s="41" t="s">
        <v>46</v>
      </c>
      <c r="AH84" s="41">
        <v>514</v>
      </c>
      <c r="AI84" s="41">
        <v>26</v>
      </c>
      <c r="AJ84" s="41" t="s">
        <v>2032</v>
      </c>
      <c r="AK84" s="41">
        <v>3</v>
      </c>
      <c r="AL84" s="186">
        <v>750</v>
      </c>
    </row>
    <row r="85" spans="31:38" x14ac:dyDescent="0.35">
      <c r="AE85" s="41" t="str">
        <f t="shared" si="43"/>
        <v>CAPFOR_514_27_3_202223</v>
      </c>
      <c r="AF85" s="41">
        <v>202223</v>
      </c>
      <c r="AG85" s="41" t="s">
        <v>46</v>
      </c>
      <c r="AH85" s="41">
        <v>514</v>
      </c>
      <c r="AI85" s="41">
        <v>27</v>
      </c>
      <c r="AJ85" s="41" t="s">
        <v>2033</v>
      </c>
      <c r="AK85" s="41">
        <v>3</v>
      </c>
      <c r="AL85" s="186">
        <v>0</v>
      </c>
    </row>
    <row r="86" spans="31:38" x14ac:dyDescent="0.35">
      <c r="AE86" s="41" t="str">
        <f t="shared" si="43"/>
        <v>CAPFOR_514_28_3_202223</v>
      </c>
      <c r="AF86" s="41">
        <v>202223</v>
      </c>
      <c r="AG86" s="41" t="s">
        <v>46</v>
      </c>
      <c r="AH86" s="41">
        <v>514</v>
      </c>
      <c r="AI86" s="41">
        <v>28</v>
      </c>
      <c r="AJ86" s="41" t="s">
        <v>2034</v>
      </c>
      <c r="AK86" s="41">
        <v>3</v>
      </c>
      <c r="AL86" s="186">
        <v>30711</v>
      </c>
    </row>
    <row r="87" spans="31:38" x14ac:dyDescent="0.35">
      <c r="AE87" s="41" t="str">
        <f t="shared" si="43"/>
        <v>CAPFOR_514_29_3_202223</v>
      </c>
      <c r="AF87" s="41">
        <v>202223</v>
      </c>
      <c r="AG87" s="41" t="s">
        <v>46</v>
      </c>
      <c r="AH87" s="41">
        <v>514</v>
      </c>
      <c r="AI87" s="41">
        <v>29</v>
      </c>
      <c r="AJ87" s="41" t="s">
        <v>2035</v>
      </c>
      <c r="AK87" s="41">
        <v>3</v>
      </c>
      <c r="AL87" s="186">
        <v>0</v>
      </c>
    </row>
    <row r="88" spans="31:38" x14ac:dyDescent="0.35">
      <c r="AE88" s="41" t="str">
        <f t="shared" si="43"/>
        <v>CAPFOR_514_30_3_202223</v>
      </c>
      <c r="AF88" s="41">
        <v>202223</v>
      </c>
      <c r="AG88" s="41" t="s">
        <v>46</v>
      </c>
      <c r="AH88" s="41">
        <v>514</v>
      </c>
      <c r="AI88" s="41">
        <v>30</v>
      </c>
      <c r="AJ88" s="41" t="s">
        <v>1357</v>
      </c>
      <c r="AK88" s="41">
        <v>3</v>
      </c>
      <c r="AL88" s="186">
        <v>4073</v>
      </c>
    </row>
    <row r="89" spans="31:38" x14ac:dyDescent="0.35">
      <c r="AE89" s="41" t="str">
        <f t="shared" si="43"/>
        <v>CAPFOR_514_30.1_3_202223</v>
      </c>
      <c r="AF89" s="41">
        <v>202223</v>
      </c>
      <c r="AG89" s="41" t="s">
        <v>46</v>
      </c>
      <c r="AH89" s="41">
        <v>514</v>
      </c>
      <c r="AI89" s="41">
        <v>30.1</v>
      </c>
      <c r="AJ89" s="41" t="s">
        <v>3616</v>
      </c>
      <c r="AK89" s="41">
        <v>3</v>
      </c>
      <c r="AL89" s="186">
        <v>4073</v>
      </c>
    </row>
    <row r="90" spans="31:38" x14ac:dyDescent="0.35">
      <c r="AE90" s="41" t="str">
        <f t="shared" si="43"/>
        <v>CAPFOR_514_30.2_3_202223</v>
      </c>
      <c r="AF90" s="41">
        <v>202223</v>
      </c>
      <c r="AG90" s="41" t="s">
        <v>46</v>
      </c>
      <c r="AH90" s="41">
        <v>514</v>
      </c>
      <c r="AI90" s="41">
        <v>30.2</v>
      </c>
      <c r="AJ90" s="41" t="s">
        <v>3617</v>
      </c>
      <c r="AK90" s="41">
        <v>3</v>
      </c>
      <c r="AL90" s="186">
        <v>0</v>
      </c>
    </row>
    <row r="91" spans="31:38" x14ac:dyDescent="0.35">
      <c r="AE91" s="41" t="str">
        <f t="shared" si="43"/>
        <v>CAPFOR_514_31_3_202223</v>
      </c>
      <c r="AF91" s="41">
        <v>202223</v>
      </c>
      <c r="AG91" s="41" t="s">
        <v>46</v>
      </c>
      <c r="AH91" s="41">
        <v>514</v>
      </c>
      <c r="AI91" s="41">
        <v>31</v>
      </c>
      <c r="AJ91" s="41" t="s">
        <v>1358</v>
      </c>
      <c r="AK91" s="41">
        <v>3</v>
      </c>
      <c r="AL91" s="186">
        <v>3791</v>
      </c>
    </row>
    <row r="92" spans="31:38" x14ac:dyDescent="0.35">
      <c r="AE92" s="41" t="str">
        <f t="shared" si="43"/>
        <v>CAPFOR_514_31.1_3_202223</v>
      </c>
      <c r="AF92" s="41">
        <v>202223</v>
      </c>
      <c r="AG92" s="41" t="s">
        <v>46</v>
      </c>
      <c r="AH92" s="41">
        <v>514</v>
      </c>
      <c r="AI92" s="41">
        <v>31.1</v>
      </c>
      <c r="AJ92" s="41" t="s">
        <v>2038</v>
      </c>
      <c r="AK92" s="41">
        <v>3</v>
      </c>
      <c r="AL92" s="186">
        <v>3791</v>
      </c>
    </row>
    <row r="93" spans="31:38" x14ac:dyDescent="0.35">
      <c r="AE93" s="41" t="str">
        <f t="shared" si="43"/>
        <v>CAPFOR_514_31.2_3_202223</v>
      </c>
      <c r="AF93" s="41">
        <v>202223</v>
      </c>
      <c r="AG93" s="41" t="s">
        <v>46</v>
      </c>
      <c r="AH93" s="41">
        <v>514</v>
      </c>
      <c r="AI93" s="41">
        <v>31.2</v>
      </c>
      <c r="AJ93" s="41" t="s">
        <v>2039</v>
      </c>
      <c r="AK93" s="41">
        <v>3</v>
      </c>
      <c r="AL93" s="186">
        <v>0</v>
      </c>
    </row>
    <row r="94" spans="31:38" x14ac:dyDescent="0.35">
      <c r="AE94" s="41" t="str">
        <f t="shared" si="43"/>
        <v>CAPFOR_514_32_3_202223</v>
      </c>
      <c r="AF94" s="41">
        <v>202223</v>
      </c>
      <c r="AG94" s="41" t="s">
        <v>46</v>
      </c>
      <c r="AH94" s="41">
        <v>514</v>
      </c>
      <c r="AI94" s="41">
        <v>32</v>
      </c>
      <c r="AJ94" s="41" t="s">
        <v>3455</v>
      </c>
      <c r="AK94" s="41">
        <v>3</v>
      </c>
      <c r="AL94" s="186">
        <v>55022</v>
      </c>
    </row>
    <row r="95" spans="31:38" x14ac:dyDescent="0.35">
      <c r="AE95" s="41" t="str">
        <f t="shared" si="43"/>
        <v>CAPFOR_514_33_3_202223</v>
      </c>
      <c r="AF95" s="41">
        <v>202223</v>
      </c>
      <c r="AG95" s="41" t="s">
        <v>46</v>
      </c>
      <c r="AH95" s="41">
        <v>514</v>
      </c>
      <c r="AI95" s="41">
        <v>33</v>
      </c>
      <c r="AJ95" s="41" t="s">
        <v>2043</v>
      </c>
      <c r="AK95" s="41">
        <v>3</v>
      </c>
      <c r="AL95" s="186">
        <v>169610</v>
      </c>
    </row>
    <row r="96" spans="31:38" x14ac:dyDescent="0.35">
      <c r="AE96" s="41" t="str">
        <f t="shared" si="43"/>
        <v>CAPFOR_514_33.5_3_202223</v>
      </c>
      <c r="AF96" s="41">
        <v>202223</v>
      </c>
      <c r="AG96" s="41" t="s">
        <v>46</v>
      </c>
      <c r="AH96" s="41">
        <v>514</v>
      </c>
      <c r="AI96" s="41">
        <v>33.5</v>
      </c>
      <c r="AJ96" s="41" t="s">
        <v>3281</v>
      </c>
      <c r="AK96" s="41">
        <v>3</v>
      </c>
      <c r="AL96" s="186">
        <v>2305</v>
      </c>
    </row>
    <row r="97" spans="31:38" x14ac:dyDescent="0.35">
      <c r="AE97" s="41" t="str">
        <f t="shared" si="43"/>
        <v>CAPFOR_514_34_3_202223</v>
      </c>
      <c r="AF97" s="41">
        <v>202223</v>
      </c>
      <c r="AG97" s="41" t="s">
        <v>46</v>
      </c>
      <c r="AH97" s="41">
        <v>514</v>
      </c>
      <c r="AI97" s="41">
        <v>34</v>
      </c>
      <c r="AJ97" s="41" t="s">
        <v>3456</v>
      </c>
      <c r="AK97" s="41">
        <v>3</v>
      </c>
      <c r="AL97" s="186">
        <v>10169</v>
      </c>
    </row>
    <row r="98" spans="31:38" x14ac:dyDescent="0.35">
      <c r="AE98" s="41" t="str">
        <f t="shared" si="43"/>
        <v>CAPFOR_514_35_3_202223</v>
      </c>
      <c r="AF98" s="41">
        <v>202223</v>
      </c>
      <c r="AG98" s="41" t="s">
        <v>46</v>
      </c>
      <c r="AH98" s="41">
        <v>514</v>
      </c>
      <c r="AI98" s="41">
        <v>35</v>
      </c>
      <c r="AJ98" s="41" t="s">
        <v>2044</v>
      </c>
      <c r="AK98" s="41">
        <v>3</v>
      </c>
      <c r="AL98" s="186">
        <v>9547</v>
      </c>
    </row>
    <row r="99" spans="31:38" x14ac:dyDescent="0.35">
      <c r="AE99" s="41" t="str">
        <f t="shared" si="43"/>
        <v>CAPFOR_514_36_3_202223</v>
      </c>
      <c r="AF99" s="41">
        <v>202223</v>
      </c>
      <c r="AG99" s="41" t="s">
        <v>46</v>
      </c>
      <c r="AH99" s="41">
        <v>514</v>
      </c>
      <c r="AI99" s="41">
        <v>36</v>
      </c>
      <c r="AJ99" s="41" t="s">
        <v>3457</v>
      </c>
      <c r="AK99" s="41">
        <v>3</v>
      </c>
      <c r="AL99" s="186">
        <v>622</v>
      </c>
    </row>
    <row r="100" spans="31:38" x14ac:dyDescent="0.35">
      <c r="AE100" s="41" t="str">
        <f t="shared" si="43"/>
        <v>CAPFOR_514_37_3_202223</v>
      </c>
      <c r="AF100" s="41">
        <v>202223</v>
      </c>
      <c r="AG100" s="41" t="s">
        <v>46</v>
      </c>
      <c r="AH100" s="41">
        <v>514</v>
      </c>
      <c r="AI100" s="41">
        <v>37</v>
      </c>
      <c r="AJ100" s="41" t="s">
        <v>3458</v>
      </c>
      <c r="AK100" s="41">
        <v>3</v>
      </c>
      <c r="AL100" s="186">
        <v>170232</v>
      </c>
    </row>
    <row r="101" spans="31:38" x14ac:dyDescent="0.35">
      <c r="AE101" s="41" t="str">
        <f t="shared" si="43"/>
        <v>CAPFOR_514_38_3_202223</v>
      </c>
      <c r="AF101" s="41">
        <v>202223</v>
      </c>
      <c r="AG101" s="41" t="s">
        <v>46</v>
      </c>
      <c r="AH101" s="41">
        <v>514</v>
      </c>
      <c r="AI101" s="41">
        <v>38</v>
      </c>
      <c r="AJ101" s="41" t="s">
        <v>2046</v>
      </c>
      <c r="AK101" s="41">
        <v>3</v>
      </c>
      <c r="AL101" s="186">
        <v>103100</v>
      </c>
    </row>
    <row r="102" spans="31:38" x14ac:dyDescent="0.35">
      <c r="AE102" s="41" t="str">
        <f t="shared" si="43"/>
        <v>CAPFOR_514_39_3_202223</v>
      </c>
      <c r="AF102" s="41">
        <v>202223</v>
      </c>
      <c r="AG102" s="41" t="s">
        <v>46</v>
      </c>
      <c r="AH102" s="41">
        <v>514</v>
      </c>
      <c r="AI102" s="41">
        <v>39</v>
      </c>
      <c r="AJ102" s="41" t="s">
        <v>2047</v>
      </c>
      <c r="AK102" s="41">
        <v>3</v>
      </c>
      <c r="AL102" s="186">
        <v>0</v>
      </c>
    </row>
    <row r="103" spans="31:38" x14ac:dyDescent="0.35">
      <c r="AE103" s="41" t="str">
        <f t="shared" si="43"/>
        <v>CAPFOR_514_40_3_202223</v>
      </c>
      <c r="AF103" s="41">
        <v>202223</v>
      </c>
      <c r="AG103" s="41" t="s">
        <v>46</v>
      </c>
      <c r="AH103" s="41">
        <v>514</v>
      </c>
      <c r="AI103" s="41">
        <v>40</v>
      </c>
      <c r="AJ103" s="41" t="s">
        <v>2048</v>
      </c>
      <c r="AK103" s="41">
        <v>3</v>
      </c>
      <c r="AL103" s="186">
        <v>50100</v>
      </c>
    </row>
    <row r="104" spans="31:38" x14ac:dyDescent="0.35">
      <c r="AE104" s="41" t="str">
        <f t="shared" si="43"/>
        <v>CAPFOR_514_41_3_202223</v>
      </c>
      <c r="AF104" s="41">
        <v>202223</v>
      </c>
      <c r="AG104" s="41" t="s">
        <v>46</v>
      </c>
      <c r="AH104" s="41">
        <v>514</v>
      </c>
      <c r="AI104" s="41">
        <v>41</v>
      </c>
      <c r="AJ104" s="41" t="s">
        <v>2049</v>
      </c>
      <c r="AK104" s="41">
        <v>3</v>
      </c>
      <c r="AL104" s="186">
        <v>101800</v>
      </c>
    </row>
    <row r="105" spans="31:38" x14ac:dyDescent="0.35">
      <c r="AE105" s="41" t="str">
        <f t="shared" si="43"/>
        <v>CAPFOR_514_42_3_202223</v>
      </c>
      <c r="AF105" s="41">
        <v>202223</v>
      </c>
      <c r="AG105" s="41" t="s">
        <v>46</v>
      </c>
      <c r="AH105" s="41">
        <v>514</v>
      </c>
      <c r="AI105" s="41">
        <v>42</v>
      </c>
      <c r="AJ105" s="41" t="s">
        <v>2050</v>
      </c>
      <c r="AK105" s="41">
        <v>3</v>
      </c>
      <c r="AL105" s="186">
        <v>0</v>
      </c>
    </row>
    <row r="106" spans="31:38" x14ac:dyDescent="0.35">
      <c r="AE106" s="41" t="str">
        <f t="shared" si="43"/>
        <v>CAPFOR_514_43_3_202223</v>
      </c>
      <c r="AF106" s="41">
        <v>202223</v>
      </c>
      <c r="AG106" s="41" t="s">
        <v>46</v>
      </c>
      <c r="AH106" s="41">
        <v>514</v>
      </c>
      <c r="AI106" s="41">
        <v>43</v>
      </c>
      <c r="AJ106" s="41" t="s">
        <v>2051</v>
      </c>
      <c r="AK106" s="41">
        <v>3</v>
      </c>
      <c r="AL106" s="186">
        <v>40600</v>
      </c>
    </row>
    <row r="107" spans="31:38" x14ac:dyDescent="0.35">
      <c r="AE107" s="41" t="str">
        <f t="shared" si="43"/>
        <v>CAPFOR_514_44_3_202223</v>
      </c>
      <c r="AF107" s="41">
        <v>202223</v>
      </c>
      <c r="AG107" s="41" t="s">
        <v>46</v>
      </c>
      <c r="AH107" s="41">
        <v>514</v>
      </c>
      <c r="AI107" s="41">
        <v>44</v>
      </c>
      <c r="AJ107" s="41" t="s">
        <v>3261</v>
      </c>
      <c r="AK107" s="41">
        <v>3</v>
      </c>
      <c r="AL107" s="186">
        <v>190000</v>
      </c>
    </row>
    <row r="108" spans="31:38" x14ac:dyDescent="0.35">
      <c r="AE108" s="41" t="str">
        <f t="shared" si="43"/>
        <v>CAPFOR_514_45_3_202223</v>
      </c>
      <c r="AF108" s="41">
        <v>202223</v>
      </c>
      <c r="AG108" s="41" t="s">
        <v>46</v>
      </c>
      <c r="AH108" s="41">
        <v>514</v>
      </c>
      <c r="AI108" s="41">
        <v>45</v>
      </c>
      <c r="AJ108" s="41" t="s">
        <v>3262</v>
      </c>
      <c r="AK108" s="41">
        <v>3</v>
      </c>
      <c r="AL108" s="186">
        <v>200000</v>
      </c>
    </row>
    <row r="109" spans="31:38" x14ac:dyDescent="0.35">
      <c r="AE109" s="41" t="str">
        <f t="shared" si="43"/>
        <v>CAPFOR_514_46_3_202223</v>
      </c>
      <c r="AF109" s="41">
        <v>202223</v>
      </c>
      <c r="AG109" s="41" t="s">
        <v>46</v>
      </c>
      <c r="AH109" s="41">
        <v>514</v>
      </c>
      <c r="AI109" s="41">
        <v>46</v>
      </c>
      <c r="AJ109" s="41" t="s">
        <v>2060</v>
      </c>
      <c r="AK109" s="41">
        <v>3</v>
      </c>
      <c r="AL109" s="186">
        <v>0</v>
      </c>
    </row>
    <row r="110" spans="31:38" x14ac:dyDescent="0.35">
      <c r="AE110" s="41" t="str">
        <f t="shared" si="43"/>
        <v>CAPFOR_514_47_3_202223</v>
      </c>
      <c r="AF110" s="41">
        <v>202223</v>
      </c>
      <c r="AG110" s="41" t="s">
        <v>46</v>
      </c>
      <c r="AH110" s="41">
        <v>514</v>
      </c>
      <c r="AI110" s="41">
        <v>47</v>
      </c>
      <c r="AJ110" s="41" t="s">
        <v>2061</v>
      </c>
      <c r="AK110" s="41">
        <v>3</v>
      </c>
      <c r="AL110" s="186">
        <v>0</v>
      </c>
    </row>
    <row r="111" spans="31:38" x14ac:dyDescent="0.35">
      <c r="AE111" s="41" t="str">
        <f t="shared" si="43"/>
        <v>CAPFOR_514_48_3_202223</v>
      </c>
      <c r="AF111" s="41">
        <v>202223</v>
      </c>
      <c r="AG111" s="41" t="s">
        <v>46</v>
      </c>
      <c r="AH111" s="41">
        <v>514</v>
      </c>
      <c r="AI111" s="41">
        <v>48</v>
      </c>
      <c r="AJ111" s="41" t="s">
        <v>2029</v>
      </c>
      <c r="AK111" s="41">
        <v>3</v>
      </c>
      <c r="AL111" s="186">
        <v>0</v>
      </c>
    </row>
    <row r="112" spans="31:38" x14ac:dyDescent="0.35">
      <c r="AE112" s="41" t="str">
        <f t="shared" si="43"/>
        <v>CAPFOR_514_49_3_202223</v>
      </c>
      <c r="AF112" s="41">
        <v>202223</v>
      </c>
      <c r="AG112" s="41" t="s">
        <v>46</v>
      </c>
      <c r="AH112" s="41">
        <v>514</v>
      </c>
      <c r="AI112" s="41">
        <v>49</v>
      </c>
      <c r="AJ112" s="41" t="s">
        <v>2030</v>
      </c>
      <c r="AK112" s="41">
        <v>3</v>
      </c>
      <c r="AL112" s="186">
        <v>0</v>
      </c>
    </row>
    <row r="113" spans="31:38" x14ac:dyDescent="0.35">
      <c r="AE113" s="41" t="str">
        <f t="shared" si="43"/>
        <v>CAPFOR_514_50_3_202223</v>
      </c>
      <c r="AF113" s="41">
        <v>202223</v>
      </c>
      <c r="AG113" s="41" t="s">
        <v>46</v>
      </c>
      <c r="AH113" s="41">
        <v>514</v>
      </c>
      <c r="AI113" s="41">
        <v>50</v>
      </c>
      <c r="AJ113" s="41" t="s">
        <v>2031</v>
      </c>
      <c r="AK113" s="41">
        <v>3</v>
      </c>
      <c r="AL113" s="186">
        <v>50</v>
      </c>
    </row>
    <row r="114" spans="31:38" x14ac:dyDescent="0.35">
      <c r="AE114" s="41" t="str">
        <f t="shared" si="43"/>
        <v>CAPFOR_516_1_1_202223</v>
      </c>
      <c r="AF114" s="41">
        <v>202223</v>
      </c>
      <c r="AG114" s="41" t="s">
        <v>46</v>
      </c>
      <c r="AH114" s="41">
        <v>516</v>
      </c>
      <c r="AI114" s="41">
        <v>1</v>
      </c>
      <c r="AJ114" s="41" t="s">
        <v>1334</v>
      </c>
      <c r="AK114" s="41">
        <v>1</v>
      </c>
      <c r="AL114" s="186">
        <v>6554</v>
      </c>
    </row>
    <row r="115" spans="31:38" x14ac:dyDescent="0.35">
      <c r="AE115" s="41" t="str">
        <f t="shared" si="43"/>
        <v>CAPFOR_516_2_1_202223</v>
      </c>
      <c r="AF115" s="41">
        <v>202223</v>
      </c>
      <c r="AG115" s="41" t="s">
        <v>46</v>
      </c>
      <c r="AH115" s="41">
        <v>516</v>
      </c>
      <c r="AI115" s="41">
        <v>2</v>
      </c>
      <c r="AJ115" s="41" t="s">
        <v>3254</v>
      </c>
      <c r="AK115" s="41">
        <v>1</v>
      </c>
      <c r="AL115" s="186">
        <v>6420</v>
      </c>
    </row>
    <row r="116" spans="31:38" x14ac:dyDescent="0.35">
      <c r="AE116" s="41" t="str">
        <f t="shared" si="43"/>
        <v>CAPFOR_516_3_1_202223</v>
      </c>
      <c r="AF116" s="41">
        <v>202223</v>
      </c>
      <c r="AG116" s="41" t="s">
        <v>46</v>
      </c>
      <c r="AH116" s="41">
        <v>516</v>
      </c>
      <c r="AI116" s="41">
        <v>3</v>
      </c>
      <c r="AJ116" s="41" t="s">
        <v>3165</v>
      </c>
      <c r="AK116" s="41">
        <v>1</v>
      </c>
      <c r="AL116" s="186">
        <v>20718</v>
      </c>
    </row>
    <row r="117" spans="31:38" x14ac:dyDescent="0.35">
      <c r="AE117" s="41" t="str">
        <f t="shared" si="43"/>
        <v>CAPFOR_516_4_1_202223</v>
      </c>
      <c r="AF117" s="41">
        <v>202223</v>
      </c>
      <c r="AG117" s="41" t="s">
        <v>46</v>
      </c>
      <c r="AH117" s="41">
        <v>516</v>
      </c>
      <c r="AI117" s="41">
        <v>4</v>
      </c>
      <c r="AJ117" s="41" t="s">
        <v>3255</v>
      </c>
      <c r="AK117" s="41">
        <v>1</v>
      </c>
      <c r="AL117" s="186">
        <v>3391</v>
      </c>
    </row>
    <row r="118" spans="31:38" x14ac:dyDescent="0.35">
      <c r="AE118" s="41" t="str">
        <f t="shared" si="43"/>
        <v>CAPFOR_516_5_1_202223</v>
      </c>
      <c r="AF118" s="41">
        <v>202223</v>
      </c>
      <c r="AG118" s="41" t="s">
        <v>46</v>
      </c>
      <c r="AH118" s="41">
        <v>516</v>
      </c>
      <c r="AI118" s="41">
        <v>5</v>
      </c>
      <c r="AJ118" s="41" t="s">
        <v>664</v>
      </c>
      <c r="AK118" s="41">
        <v>1</v>
      </c>
      <c r="AL118" s="186">
        <v>26125</v>
      </c>
    </row>
    <row r="119" spans="31:38" x14ac:dyDescent="0.35">
      <c r="AE119" s="41" t="str">
        <f t="shared" si="43"/>
        <v>CAPFOR_516_6_1_202223</v>
      </c>
      <c r="AF119" s="41">
        <v>202223</v>
      </c>
      <c r="AG119" s="41" t="s">
        <v>46</v>
      </c>
      <c r="AH119" s="41">
        <v>516</v>
      </c>
      <c r="AI119" s="41">
        <v>6</v>
      </c>
      <c r="AJ119" s="41" t="s">
        <v>3192</v>
      </c>
      <c r="AK119" s="41">
        <v>1</v>
      </c>
      <c r="AL119" s="186">
        <v>16958</v>
      </c>
    </row>
    <row r="120" spans="31:38" x14ac:dyDescent="0.35">
      <c r="AE120" s="41" t="str">
        <f t="shared" si="43"/>
        <v>CAPFOR_516_7_1_202223</v>
      </c>
      <c r="AF120" s="41">
        <v>202223</v>
      </c>
      <c r="AG120" s="41" t="s">
        <v>46</v>
      </c>
      <c r="AH120" s="41">
        <v>516</v>
      </c>
      <c r="AI120" s="41">
        <v>7</v>
      </c>
      <c r="AJ120" s="41" t="s">
        <v>2157</v>
      </c>
      <c r="AK120" s="41">
        <v>1</v>
      </c>
      <c r="AL120" s="186">
        <v>3925</v>
      </c>
    </row>
    <row r="121" spans="31:38" x14ac:dyDescent="0.35">
      <c r="AE121" s="41" t="str">
        <f t="shared" si="43"/>
        <v>CAPFOR_516_8_1_202223</v>
      </c>
      <c r="AF121" s="41">
        <v>202223</v>
      </c>
      <c r="AG121" s="41" t="s">
        <v>46</v>
      </c>
      <c r="AH121" s="41">
        <v>516</v>
      </c>
      <c r="AI121" s="41">
        <v>8</v>
      </c>
      <c r="AJ121" s="41" t="s">
        <v>3449</v>
      </c>
      <c r="AK121" s="41">
        <v>1</v>
      </c>
      <c r="AL121" s="186">
        <v>50399</v>
      </c>
    </row>
    <row r="122" spans="31:38" x14ac:dyDescent="0.35">
      <c r="AE122" s="41" t="str">
        <f t="shared" si="43"/>
        <v>CAPFOR_516_9_1_202223</v>
      </c>
      <c r="AF122" s="41">
        <v>202223</v>
      </c>
      <c r="AG122" s="41" t="s">
        <v>46</v>
      </c>
      <c r="AH122" s="41">
        <v>516</v>
      </c>
      <c r="AI122" s="41">
        <v>9</v>
      </c>
      <c r="AJ122" s="41" t="s">
        <v>2322</v>
      </c>
      <c r="AK122" s="41">
        <v>1</v>
      </c>
      <c r="AL122" s="186">
        <v>0</v>
      </c>
    </row>
    <row r="123" spans="31:38" x14ac:dyDescent="0.35">
      <c r="AE123" s="41" t="str">
        <f t="shared" si="43"/>
        <v>CAPFOR_516_10_1_202223</v>
      </c>
      <c r="AF123" s="41">
        <v>202223</v>
      </c>
      <c r="AG123" s="41" t="s">
        <v>46</v>
      </c>
      <c r="AH123" s="41">
        <v>516</v>
      </c>
      <c r="AI123" s="41">
        <v>10</v>
      </c>
      <c r="AJ123" s="41" t="s">
        <v>3196</v>
      </c>
      <c r="AK123" s="41">
        <v>1</v>
      </c>
      <c r="AL123" s="186">
        <v>1961</v>
      </c>
    </row>
    <row r="124" spans="31:38" x14ac:dyDescent="0.35">
      <c r="AE124" s="41" t="str">
        <f t="shared" si="43"/>
        <v>CAPFOR_516_11_1_202223</v>
      </c>
      <c r="AF124" s="41">
        <v>202223</v>
      </c>
      <c r="AG124" s="41" t="s">
        <v>46</v>
      </c>
      <c r="AH124" s="41">
        <v>516</v>
      </c>
      <c r="AI124" s="41">
        <v>11</v>
      </c>
      <c r="AJ124" s="41" t="s">
        <v>3450</v>
      </c>
      <c r="AK124" s="41">
        <v>1</v>
      </c>
      <c r="AL124" s="186">
        <v>1961</v>
      </c>
    </row>
    <row r="125" spans="31:38" x14ac:dyDescent="0.35">
      <c r="AE125" s="41" t="str">
        <f t="shared" si="43"/>
        <v>CAPFOR_516_12_1_202223</v>
      </c>
      <c r="AF125" s="41">
        <v>202223</v>
      </c>
      <c r="AG125" s="41" t="s">
        <v>46</v>
      </c>
      <c r="AH125" s="41">
        <v>516</v>
      </c>
      <c r="AI125" s="41">
        <v>12</v>
      </c>
      <c r="AJ125" s="41" t="s">
        <v>3170</v>
      </c>
      <c r="AK125" s="41">
        <v>1</v>
      </c>
      <c r="AL125" s="186">
        <v>0</v>
      </c>
    </row>
    <row r="126" spans="31:38" x14ac:dyDescent="0.35">
      <c r="AE126" s="41" t="str">
        <f t="shared" si="43"/>
        <v>CAPFOR_516_13_1_202223</v>
      </c>
      <c r="AF126" s="41">
        <v>202223</v>
      </c>
      <c r="AG126" s="41" t="s">
        <v>46</v>
      </c>
      <c r="AH126" s="41">
        <v>516</v>
      </c>
      <c r="AI126" s="41">
        <v>13</v>
      </c>
      <c r="AJ126" s="41" t="s">
        <v>3451</v>
      </c>
      <c r="AK126" s="41">
        <v>1</v>
      </c>
      <c r="AL126" s="186">
        <v>86052</v>
      </c>
    </row>
    <row r="127" spans="31:38" x14ac:dyDescent="0.35">
      <c r="AE127" s="41" t="str">
        <f t="shared" si="43"/>
        <v>CAPFOR_516_14_1_202223</v>
      </c>
      <c r="AF127" s="41">
        <v>202223</v>
      </c>
      <c r="AG127" s="41" t="s">
        <v>46</v>
      </c>
      <c r="AH127" s="41">
        <v>516</v>
      </c>
      <c r="AI127" s="41">
        <v>14</v>
      </c>
      <c r="AJ127" s="41" t="s">
        <v>3452</v>
      </c>
      <c r="AK127" s="41">
        <v>1</v>
      </c>
      <c r="AL127" s="186">
        <v>0</v>
      </c>
    </row>
    <row r="128" spans="31:38" x14ac:dyDescent="0.35">
      <c r="AE128" s="41" t="str">
        <f t="shared" si="43"/>
        <v>CAPFOR_516_15_1_202223</v>
      </c>
      <c r="AF128" s="41">
        <v>202223</v>
      </c>
      <c r="AG128" s="41" t="s">
        <v>46</v>
      </c>
      <c r="AH128" s="41">
        <v>516</v>
      </c>
      <c r="AI128" s="41">
        <v>15</v>
      </c>
      <c r="AJ128" s="41" t="s">
        <v>3256</v>
      </c>
      <c r="AK128" s="41">
        <v>1</v>
      </c>
      <c r="AL128" s="186">
        <v>0</v>
      </c>
    </row>
    <row r="129" spans="31:38" x14ac:dyDescent="0.35">
      <c r="AE129" s="41" t="str">
        <f t="shared" si="43"/>
        <v>CAPFOR_516_16_1_202223</v>
      </c>
      <c r="AF129" s="41">
        <v>202223</v>
      </c>
      <c r="AG129" s="41" t="s">
        <v>46</v>
      </c>
      <c r="AH129" s="41">
        <v>516</v>
      </c>
      <c r="AI129" s="41">
        <v>16</v>
      </c>
      <c r="AJ129" s="41" t="s">
        <v>3453</v>
      </c>
      <c r="AK129" s="41">
        <v>1</v>
      </c>
      <c r="AL129" s="186">
        <v>86052</v>
      </c>
    </row>
    <row r="130" spans="31:38" x14ac:dyDescent="0.35">
      <c r="AE130" s="41" t="str">
        <f t="shared" si="43"/>
        <v>CAPFOR_516_17_1_202223</v>
      </c>
      <c r="AF130" s="41">
        <v>202223</v>
      </c>
      <c r="AG130" s="41" t="s">
        <v>46</v>
      </c>
      <c r="AH130" s="41">
        <v>516</v>
      </c>
      <c r="AI130" s="41">
        <v>17</v>
      </c>
      <c r="AJ130" s="41" t="s">
        <v>2010</v>
      </c>
      <c r="AK130" s="41">
        <v>1</v>
      </c>
      <c r="AL130" s="186">
        <v>0</v>
      </c>
    </row>
    <row r="131" spans="31:38" x14ac:dyDescent="0.35">
      <c r="AE131" s="41" t="str">
        <f t="shared" si="43"/>
        <v>CAPFOR_516_17.1_1_202223</v>
      </c>
      <c r="AF131" s="41">
        <v>202223</v>
      </c>
      <c r="AG131" s="41" t="s">
        <v>46</v>
      </c>
      <c r="AH131" s="41">
        <v>516</v>
      </c>
      <c r="AI131" s="41">
        <v>17.100000000000001</v>
      </c>
      <c r="AJ131" s="41" t="s">
        <v>3494</v>
      </c>
      <c r="AK131" s="41">
        <v>1</v>
      </c>
      <c r="AL131" s="186">
        <v>0</v>
      </c>
    </row>
    <row r="132" spans="31:38" x14ac:dyDescent="0.35">
      <c r="AE132" s="41" t="str">
        <f t="shared" si="43"/>
        <v>CAPFOR_516_19_3_202223</v>
      </c>
      <c r="AF132" s="41">
        <v>202223</v>
      </c>
      <c r="AG132" s="41" t="s">
        <v>46</v>
      </c>
      <c r="AH132" s="41">
        <v>516</v>
      </c>
      <c r="AI132" s="41">
        <v>19</v>
      </c>
      <c r="AJ132" s="41" t="s">
        <v>3258</v>
      </c>
      <c r="AK132" s="41">
        <v>3</v>
      </c>
      <c r="AL132" s="186">
        <v>86052</v>
      </c>
    </row>
    <row r="133" spans="31:38" x14ac:dyDescent="0.35">
      <c r="AE133" s="41" t="str">
        <f t="shared" si="43"/>
        <v>CAPFOR_516_20_3_202223</v>
      </c>
      <c r="AF133" s="41">
        <v>202223</v>
      </c>
      <c r="AG133" s="41" t="s">
        <v>46</v>
      </c>
      <c r="AH133" s="41">
        <v>516</v>
      </c>
      <c r="AI133" s="41">
        <v>20</v>
      </c>
      <c r="AJ133" s="41" t="s">
        <v>1308</v>
      </c>
      <c r="AK133" s="41">
        <v>3</v>
      </c>
      <c r="AL133" s="186">
        <v>0</v>
      </c>
    </row>
    <row r="134" spans="31:38" x14ac:dyDescent="0.35">
      <c r="AE134" s="41" t="str">
        <f t="shared" ref="AE134:AE197" si="44">AG134&amp;"_"&amp;AH134&amp;"_"&amp;AI134&amp;"_"&amp;AK134&amp;"_"&amp;AF134</f>
        <v>CAPFOR_516_21_3_202223</v>
      </c>
      <c r="AF134" s="41">
        <v>202223</v>
      </c>
      <c r="AG134" s="41" t="s">
        <v>46</v>
      </c>
      <c r="AH134" s="41">
        <v>516</v>
      </c>
      <c r="AI134" s="41">
        <v>21</v>
      </c>
      <c r="AJ134" s="41" t="s">
        <v>1309</v>
      </c>
      <c r="AK134" s="41">
        <v>3</v>
      </c>
      <c r="AL134" s="186">
        <v>7362</v>
      </c>
    </row>
    <row r="135" spans="31:38" x14ac:dyDescent="0.35">
      <c r="AE135" s="41" t="str">
        <f t="shared" si="44"/>
        <v>CAPFOR_516_22_3_202223</v>
      </c>
      <c r="AF135" s="41">
        <v>202223</v>
      </c>
      <c r="AG135" s="41" t="s">
        <v>46</v>
      </c>
      <c r="AH135" s="41">
        <v>516</v>
      </c>
      <c r="AI135" s="41">
        <v>22</v>
      </c>
      <c r="AJ135" s="41" t="s">
        <v>3454</v>
      </c>
      <c r="AK135" s="41">
        <v>3</v>
      </c>
      <c r="AL135" s="186">
        <v>7362</v>
      </c>
    </row>
    <row r="136" spans="31:38" x14ac:dyDescent="0.35">
      <c r="AE136" s="41" t="str">
        <f t="shared" si="44"/>
        <v>CAPFOR_516_23_3_202223</v>
      </c>
      <c r="AF136" s="41">
        <v>202223</v>
      </c>
      <c r="AG136" s="41" t="s">
        <v>46</v>
      </c>
      <c r="AH136" s="41">
        <v>516</v>
      </c>
      <c r="AI136" s="41">
        <v>23</v>
      </c>
      <c r="AJ136" s="41" t="s">
        <v>2027</v>
      </c>
      <c r="AK136" s="41">
        <v>3</v>
      </c>
      <c r="AL136" s="186">
        <v>32314</v>
      </c>
    </row>
    <row r="137" spans="31:38" x14ac:dyDescent="0.35">
      <c r="AE137" s="41" t="str">
        <f t="shared" si="44"/>
        <v>CAPFOR_516_25_3_202223</v>
      </c>
      <c r="AF137" s="41">
        <v>202223</v>
      </c>
      <c r="AG137" s="41" t="s">
        <v>46</v>
      </c>
      <c r="AH137" s="41">
        <v>516</v>
      </c>
      <c r="AI137" s="41">
        <v>25</v>
      </c>
      <c r="AJ137" s="41" t="s">
        <v>1370</v>
      </c>
      <c r="AK137" s="41">
        <v>3</v>
      </c>
      <c r="AL137" s="186">
        <v>2616</v>
      </c>
    </row>
    <row r="138" spans="31:38" x14ac:dyDescent="0.35">
      <c r="AE138" s="41" t="str">
        <f t="shared" si="44"/>
        <v>CAPFOR_516_26_3_202223</v>
      </c>
      <c r="AF138" s="41">
        <v>202223</v>
      </c>
      <c r="AG138" s="41" t="s">
        <v>46</v>
      </c>
      <c r="AH138" s="41">
        <v>516</v>
      </c>
      <c r="AI138" s="41">
        <v>26</v>
      </c>
      <c r="AJ138" s="41" t="s">
        <v>2032</v>
      </c>
      <c r="AK138" s="41">
        <v>3</v>
      </c>
      <c r="AL138" s="186">
        <v>76</v>
      </c>
    </row>
    <row r="139" spans="31:38" x14ac:dyDescent="0.35">
      <c r="AE139" s="41" t="str">
        <f t="shared" si="44"/>
        <v>CAPFOR_516_27_3_202223</v>
      </c>
      <c r="AF139" s="41">
        <v>202223</v>
      </c>
      <c r="AG139" s="41" t="s">
        <v>46</v>
      </c>
      <c r="AH139" s="41">
        <v>516</v>
      </c>
      <c r="AI139" s="41">
        <v>27</v>
      </c>
      <c r="AJ139" s="41" t="s">
        <v>2033</v>
      </c>
      <c r="AK139" s="41">
        <v>3</v>
      </c>
      <c r="AL139" s="186">
        <v>0</v>
      </c>
    </row>
    <row r="140" spans="31:38" x14ac:dyDescent="0.35">
      <c r="AE140" s="41" t="str">
        <f t="shared" si="44"/>
        <v>CAPFOR_516_28_3_202223</v>
      </c>
      <c r="AF140" s="41">
        <v>202223</v>
      </c>
      <c r="AG140" s="41" t="s">
        <v>46</v>
      </c>
      <c r="AH140" s="41">
        <v>516</v>
      </c>
      <c r="AI140" s="41">
        <v>28</v>
      </c>
      <c r="AJ140" s="41" t="s">
        <v>2034</v>
      </c>
      <c r="AK140" s="41">
        <v>3</v>
      </c>
      <c r="AL140" s="186">
        <v>77</v>
      </c>
    </row>
    <row r="141" spans="31:38" x14ac:dyDescent="0.35">
      <c r="AE141" s="41" t="str">
        <f t="shared" si="44"/>
        <v>CAPFOR_516_29_3_202223</v>
      </c>
      <c r="AF141" s="41">
        <v>202223</v>
      </c>
      <c r="AG141" s="41" t="s">
        <v>46</v>
      </c>
      <c r="AH141" s="41">
        <v>516</v>
      </c>
      <c r="AI141" s="41">
        <v>29</v>
      </c>
      <c r="AJ141" s="41" t="s">
        <v>2035</v>
      </c>
      <c r="AK141" s="41">
        <v>3</v>
      </c>
      <c r="AL141" s="186">
        <v>0</v>
      </c>
    </row>
    <row r="142" spans="31:38" x14ac:dyDescent="0.35">
      <c r="AE142" s="41" t="str">
        <f t="shared" si="44"/>
        <v>CAPFOR_516_30_3_202223</v>
      </c>
      <c r="AF142" s="41">
        <v>202223</v>
      </c>
      <c r="AG142" s="41" t="s">
        <v>46</v>
      </c>
      <c r="AH142" s="41">
        <v>516</v>
      </c>
      <c r="AI142" s="41">
        <v>30</v>
      </c>
      <c r="AJ142" s="41" t="s">
        <v>1357</v>
      </c>
      <c r="AK142" s="41">
        <v>3</v>
      </c>
      <c r="AL142" s="186">
        <v>10923</v>
      </c>
    </row>
    <row r="143" spans="31:38" x14ac:dyDescent="0.35">
      <c r="AE143" s="41" t="str">
        <f t="shared" si="44"/>
        <v>CAPFOR_516_30.1_3_202223</v>
      </c>
      <c r="AF143" s="41">
        <v>202223</v>
      </c>
      <c r="AG143" s="41" t="s">
        <v>46</v>
      </c>
      <c r="AH143" s="41">
        <v>516</v>
      </c>
      <c r="AI143" s="41">
        <v>30.1</v>
      </c>
      <c r="AJ143" s="41" t="s">
        <v>3616</v>
      </c>
      <c r="AK143" s="41">
        <v>3</v>
      </c>
      <c r="AL143" s="186">
        <v>10923</v>
      </c>
    </row>
    <row r="144" spans="31:38" x14ac:dyDescent="0.35">
      <c r="AE144" s="41" t="str">
        <f t="shared" si="44"/>
        <v>CAPFOR_516_30.2_3_202223</v>
      </c>
      <c r="AF144" s="41">
        <v>202223</v>
      </c>
      <c r="AG144" s="41" t="s">
        <v>46</v>
      </c>
      <c r="AH144" s="41">
        <v>516</v>
      </c>
      <c r="AI144" s="41">
        <v>30.2</v>
      </c>
      <c r="AJ144" s="41" t="s">
        <v>3617</v>
      </c>
      <c r="AK144" s="41">
        <v>3</v>
      </c>
      <c r="AL144" s="186">
        <v>0</v>
      </c>
    </row>
    <row r="145" spans="31:38" x14ac:dyDescent="0.35">
      <c r="AE145" s="41" t="str">
        <f t="shared" si="44"/>
        <v>CAPFOR_516_31_3_202223</v>
      </c>
      <c r="AF145" s="41">
        <v>202223</v>
      </c>
      <c r="AG145" s="41" t="s">
        <v>46</v>
      </c>
      <c r="AH145" s="41">
        <v>516</v>
      </c>
      <c r="AI145" s="41">
        <v>31</v>
      </c>
      <c r="AJ145" s="41" t="s">
        <v>1358</v>
      </c>
      <c r="AK145" s="41">
        <v>3</v>
      </c>
      <c r="AL145" s="186">
        <v>40046</v>
      </c>
    </row>
    <row r="146" spans="31:38" x14ac:dyDescent="0.35">
      <c r="AE146" s="41" t="str">
        <f t="shared" si="44"/>
        <v>CAPFOR_516_31.1_3_202223</v>
      </c>
      <c r="AF146" s="41">
        <v>202223</v>
      </c>
      <c r="AG146" s="41" t="s">
        <v>46</v>
      </c>
      <c r="AH146" s="41">
        <v>516</v>
      </c>
      <c r="AI146" s="41">
        <v>31.1</v>
      </c>
      <c r="AJ146" s="41" t="s">
        <v>2038</v>
      </c>
      <c r="AK146" s="41">
        <v>3</v>
      </c>
      <c r="AL146" s="186">
        <v>40046</v>
      </c>
    </row>
    <row r="147" spans="31:38" x14ac:dyDescent="0.35">
      <c r="AE147" s="41" t="str">
        <f t="shared" si="44"/>
        <v>CAPFOR_516_31.2_3_202223</v>
      </c>
      <c r="AF147" s="41">
        <v>202223</v>
      </c>
      <c r="AG147" s="41" t="s">
        <v>46</v>
      </c>
      <c r="AH147" s="41">
        <v>516</v>
      </c>
      <c r="AI147" s="41">
        <v>31.2</v>
      </c>
      <c r="AJ147" s="41" t="s">
        <v>2039</v>
      </c>
      <c r="AK147" s="41">
        <v>3</v>
      </c>
      <c r="AL147" s="186">
        <v>0</v>
      </c>
    </row>
    <row r="148" spans="31:38" x14ac:dyDescent="0.35">
      <c r="AE148" s="41" t="str">
        <f t="shared" si="44"/>
        <v>CAPFOR_516_32_3_202223</v>
      </c>
      <c r="AF148" s="41">
        <v>202223</v>
      </c>
      <c r="AG148" s="41" t="s">
        <v>46</v>
      </c>
      <c r="AH148" s="41">
        <v>516</v>
      </c>
      <c r="AI148" s="41">
        <v>32</v>
      </c>
      <c r="AJ148" s="41" t="s">
        <v>3455</v>
      </c>
      <c r="AK148" s="41">
        <v>3</v>
      </c>
      <c r="AL148" s="186">
        <v>86052</v>
      </c>
    </row>
    <row r="149" spans="31:38" x14ac:dyDescent="0.35">
      <c r="AE149" s="41" t="str">
        <f t="shared" si="44"/>
        <v>CAPFOR_516_33_3_202223</v>
      </c>
      <c r="AF149" s="41">
        <v>202223</v>
      </c>
      <c r="AG149" s="41" t="s">
        <v>46</v>
      </c>
      <c r="AH149" s="41">
        <v>516</v>
      </c>
      <c r="AI149" s="41">
        <v>33</v>
      </c>
      <c r="AJ149" s="41" t="s">
        <v>2043</v>
      </c>
      <c r="AK149" s="41">
        <v>3</v>
      </c>
      <c r="AL149" s="186">
        <v>233825</v>
      </c>
    </row>
    <row r="150" spans="31:38" x14ac:dyDescent="0.35">
      <c r="AE150" s="41" t="str">
        <f t="shared" si="44"/>
        <v>CAPFOR_516_33.5_3_202223</v>
      </c>
      <c r="AF150" s="41">
        <v>202223</v>
      </c>
      <c r="AG150" s="41" t="s">
        <v>46</v>
      </c>
      <c r="AH150" s="41">
        <v>516</v>
      </c>
      <c r="AI150" s="41">
        <v>33.5</v>
      </c>
      <c r="AJ150" s="41" t="s">
        <v>3281</v>
      </c>
      <c r="AK150" s="41">
        <v>3</v>
      </c>
      <c r="AL150" s="186">
        <v>-2632</v>
      </c>
    </row>
    <row r="151" spans="31:38" x14ac:dyDescent="0.35">
      <c r="AE151" s="41" t="str">
        <f t="shared" si="44"/>
        <v>CAPFOR_516_34_3_202223</v>
      </c>
      <c r="AF151" s="41">
        <v>202223</v>
      </c>
      <c r="AG151" s="41" t="s">
        <v>46</v>
      </c>
      <c r="AH151" s="41">
        <v>516</v>
      </c>
      <c r="AI151" s="41">
        <v>34</v>
      </c>
      <c r="AJ151" s="41" t="s">
        <v>3456</v>
      </c>
      <c r="AK151" s="41">
        <v>3</v>
      </c>
      <c r="AL151" s="186">
        <v>48337</v>
      </c>
    </row>
    <row r="152" spans="31:38" x14ac:dyDescent="0.35">
      <c r="AE152" s="41" t="str">
        <f t="shared" si="44"/>
        <v>CAPFOR_516_35_3_202223</v>
      </c>
      <c r="AF152" s="41">
        <v>202223</v>
      </c>
      <c r="AG152" s="41" t="s">
        <v>46</v>
      </c>
      <c r="AH152" s="41">
        <v>516</v>
      </c>
      <c r="AI152" s="41">
        <v>35</v>
      </c>
      <c r="AJ152" s="41" t="s">
        <v>2044</v>
      </c>
      <c r="AK152" s="41">
        <v>3</v>
      </c>
      <c r="AL152" s="186">
        <v>7171</v>
      </c>
    </row>
    <row r="153" spans="31:38" x14ac:dyDescent="0.35">
      <c r="AE153" s="41" t="str">
        <f t="shared" si="44"/>
        <v>CAPFOR_516_36_3_202223</v>
      </c>
      <c r="AF153" s="41">
        <v>202223</v>
      </c>
      <c r="AG153" s="41" t="s">
        <v>46</v>
      </c>
      <c r="AH153" s="41">
        <v>516</v>
      </c>
      <c r="AI153" s="41">
        <v>36</v>
      </c>
      <c r="AJ153" s="41" t="s">
        <v>3457</v>
      </c>
      <c r="AK153" s="41">
        <v>3</v>
      </c>
      <c r="AL153" s="186">
        <v>41166</v>
      </c>
    </row>
    <row r="154" spans="31:38" x14ac:dyDescent="0.35">
      <c r="AE154" s="41" t="str">
        <f t="shared" si="44"/>
        <v>CAPFOR_516_37_3_202223</v>
      </c>
      <c r="AF154" s="41">
        <v>202223</v>
      </c>
      <c r="AG154" s="41" t="s">
        <v>46</v>
      </c>
      <c r="AH154" s="41">
        <v>516</v>
      </c>
      <c r="AI154" s="41">
        <v>37</v>
      </c>
      <c r="AJ154" s="41" t="s">
        <v>3458</v>
      </c>
      <c r="AK154" s="41">
        <v>3</v>
      </c>
      <c r="AL154" s="186">
        <v>274991</v>
      </c>
    </row>
    <row r="155" spans="31:38" x14ac:dyDescent="0.35">
      <c r="AE155" s="41" t="str">
        <f t="shared" si="44"/>
        <v>CAPFOR_516_38_3_202223</v>
      </c>
      <c r="AF155" s="41">
        <v>202223</v>
      </c>
      <c r="AG155" s="41" t="s">
        <v>46</v>
      </c>
      <c r="AH155" s="41">
        <v>516</v>
      </c>
      <c r="AI155" s="41">
        <v>38</v>
      </c>
      <c r="AJ155" s="41" t="s">
        <v>2046</v>
      </c>
      <c r="AK155" s="41">
        <v>3</v>
      </c>
      <c r="AL155" s="186">
        <v>186074</v>
      </c>
    </row>
    <row r="156" spans="31:38" x14ac:dyDescent="0.35">
      <c r="AE156" s="41" t="str">
        <f t="shared" si="44"/>
        <v>CAPFOR_516_39_3_202223</v>
      </c>
      <c r="AF156" s="41">
        <v>202223</v>
      </c>
      <c r="AG156" s="41" t="s">
        <v>46</v>
      </c>
      <c r="AH156" s="41">
        <v>516</v>
      </c>
      <c r="AI156" s="41">
        <v>39</v>
      </c>
      <c r="AJ156" s="41" t="s">
        <v>2047</v>
      </c>
      <c r="AK156" s="41">
        <v>3</v>
      </c>
      <c r="AL156" s="186">
        <v>46948</v>
      </c>
    </row>
    <row r="157" spans="31:38" x14ac:dyDescent="0.35">
      <c r="AE157" s="41" t="str">
        <f t="shared" si="44"/>
        <v>CAPFOR_516_40_3_202223</v>
      </c>
      <c r="AF157" s="41">
        <v>202223</v>
      </c>
      <c r="AG157" s="41" t="s">
        <v>46</v>
      </c>
      <c r="AH157" s="41">
        <v>516</v>
      </c>
      <c r="AI157" s="41">
        <v>40</v>
      </c>
      <c r="AJ157" s="41" t="s">
        <v>2048</v>
      </c>
      <c r="AK157" s="41">
        <v>3</v>
      </c>
      <c r="AL157" s="186">
        <v>20000</v>
      </c>
    </row>
    <row r="158" spans="31:38" x14ac:dyDescent="0.35">
      <c r="AE158" s="41" t="str">
        <f t="shared" si="44"/>
        <v>CAPFOR_516_41_3_202223</v>
      </c>
      <c r="AF158" s="41">
        <v>202223</v>
      </c>
      <c r="AG158" s="41" t="s">
        <v>46</v>
      </c>
      <c r="AH158" s="41">
        <v>516</v>
      </c>
      <c r="AI158" s="41">
        <v>41</v>
      </c>
      <c r="AJ158" s="41" t="s">
        <v>2049</v>
      </c>
      <c r="AK158" s="41">
        <v>3</v>
      </c>
      <c r="AL158" s="186">
        <v>210362</v>
      </c>
    </row>
    <row r="159" spans="31:38" x14ac:dyDescent="0.35">
      <c r="AE159" s="41" t="str">
        <f t="shared" si="44"/>
        <v>CAPFOR_516_42_3_202223</v>
      </c>
      <c r="AF159" s="41">
        <v>202223</v>
      </c>
      <c r="AG159" s="41" t="s">
        <v>46</v>
      </c>
      <c r="AH159" s="41">
        <v>516</v>
      </c>
      <c r="AI159" s="41">
        <v>42</v>
      </c>
      <c r="AJ159" s="41" t="s">
        <v>2050</v>
      </c>
      <c r="AK159" s="41">
        <v>3</v>
      </c>
      <c r="AL159" s="186">
        <v>44316</v>
      </c>
    </row>
    <row r="160" spans="31:38" x14ac:dyDescent="0.35">
      <c r="AE160" s="41" t="str">
        <f t="shared" si="44"/>
        <v>CAPFOR_516_43_3_202223</v>
      </c>
      <c r="AF160" s="41">
        <v>202223</v>
      </c>
      <c r="AG160" s="41" t="s">
        <v>46</v>
      </c>
      <c r="AH160" s="41">
        <v>516</v>
      </c>
      <c r="AI160" s="41">
        <v>43</v>
      </c>
      <c r="AJ160" s="41" t="s">
        <v>2051</v>
      </c>
      <c r="AK160" s="41">
        <v>3</v>
      </c>
      <c r="AL160" s="186">
        <v>20000</v>
      </c>
    </row>
    <row r="161" spans="31:38" x14ac:dyDescent="0.35">
      <c r="AE161" s="41" t="str">
        <f t="shared" si="44"/>
        <v>CAPFOR_516_44_3_202223</v>
      </c>
      <c r="AF161" s="41">
        <v>202223</v>
      </c>
      <c r="AG161" s="41" t="s">
        <v>46</v>
      </c>
      <c r="AH161" s="41">
        <v>516</v>
      </c>
      <c r="AI161" s="41">
        <v>44</v>
      </c>
      <c r="AJ161" s="41" t="s">
        <v>3261</v>
      </c>
      <c r="AK161" s="41">
        <v>3</v>
      </c>
      <c r="AL161" s="186">
        <v>298409</v>
      </c>
    </row>
    <row r="162" spans="31:38" x14ac:dyDescent="0.35">
      <c r="AE162" s="41" t="str">
        <f t="shared" si="44"/>
        <v>CAPFOR_516_45_3_202223</v>
      </c>
      <c r="AF162" s="41">
        <v>202223</v>
      </c>
      <c r="AG162" s="41" t="s">
        <v>46</v>
      </c>
      <c r="AH162" s="41">
        <v>516</v>
      </c>
      <c r="AI162" s="41">
        <v>45</v>
      </c>
      <c r="AJ162" s="41" t="s">
        <v>3262</v>
      </c>
      <c r="AK162" s="41">
        <v>3</v>
      </c>
      <c r="AL162" s="186">
        <v>308409</v>
      </c>
    </row>
    <row r="163" spans="31:38" x14ac:dyDescent="0.35">
      <c r="AE163" s="41" t="str">
        <f t="shared" si="44"/>
        <v>CAPFOR_516_46_3_202223</v>
      </c>
      <c r="AF163" s="41">
        <v>202223</v>
      </c>
      <c r="AG163" s="41" t="s">
        <v>46</v>
      </c>
      <c r="AH163" s="41">
        <v>516</v>
      </c>
      <c r="AI163" s="41">
        <v>46</v>
      </c>
      <c r="AJ163" s="41" t="s">
        <v>2060</v>
      </c>
      <c r="AK163" s="41">
        <v>3</v>
      </c>
      <c r="AL163" s="186">
        <v>0</v>
      </c>
    </row>
    <row r="164" spans="31:38" x14ac:dyDescent="0.35">
      <c r="AE164" s="41" t="str">
        <f t="shared" si="44"/>
        <v>CAPFOR_516_47_3_202223</v>
      </c>
      <c r="AF164" s="41">
        <v>202223</v>
      </c>
      <c r="AG164" s="41" t="s">
        <v>46</v>
      </c>
      <c r="AH164" s="41">
        <v>516</v>
      </c>
      <c r="AI164" s="41">
        <v>47</v>
      </c>
      <c r="AJ164" s="41" t="s">
        <v>2061</v>
      </c>
      <c r="AK164" s="41">
        <v>3</v>
      </c>
      <c r="AL164" s="186">
        <v>0</v>
      </c>
    </row>
    <row r="165" spans="31:38" x14ac:dyDescent="0.35">
      <c r="AE165" s="41" t="str">
        <f t="shared" si="44"/>
        <v>CAPFOR_516_48_3_202223</v>
      </c>
      <c r="AF165" s="41">
        <v>202223</v>
      </c>
      <c r="AG165" s="41" t="s">
        <v>46</v>
      </c>
      <c r="AH165" s="41">
        <v>516</v>
      </c>
      <c r="AI165" s="41">
        <v>48</v>
      </c>
      <c r="AJ165" s="41" t="s">
        <v>2029</v>
      </c>
      <c r="AK165" s="41">
        <v>3</v>
      </c>
      <c r="AL165" s="186">
        <v>2252</v>
      </c>
    </row>
    <row r="166" spans="31:38" x14ac:dyDescent="0.35">
      <c r="AE166" s="41" t="str">
        <f t="shared" si="44"/>
        <v>CAPFOR_516_49_3_202223</v>
      </c>
      <c r="AF166" s="41">
        <v>202223</v>
      </c>
      <c r="AG166" s="41" t="s">
        <v>46</v>
      </c>
      <c r="AH166" s="41">
        <v>516</v>
      </c>
      <c r="AI166" s="41">
        <v>49</v>
      </c>
      <c r="AJ166" s="41" t="s">
        <v>2030</v>
      </c>
      <c r="AK166" s="41">
        <v>3</v>
      </c>
      <c r="AL166" s="186">
        <v>0</v>
      </c>
    </row>
    <row r="167" spans="31:38" x14ac:dyDescent="0.35">
      <c r="AE167" s="41" t="str">
        <f t="shared" si="44"/>
        <v>CAPFOR_516_50_3_202223</v>
      </c>
      <c r="AF167" s="41">
        <v>202223</v>
      </c>
      <c r="AG167" s="41" t="s">
        <v>46</v>
      </c>
      <c r="AH167" s="41">
        <v>516</v>
      </c>
      <c r="AI167" s="41">
        <v>50</v>
      </c>
      <c r="AJ167" s="41" t="s">
        <v>2031</v>
      </c>
      <c r="AK167" s="41">
        <v>3</v>
      </c>
      <c r="AL167" s="186">
        <v>364</v>
      </c>
    </row>
    <row r="168" spans="31:38" x14ac:dyDescent="0.35">
      <c r="AE168" s="41" t="str">
        <f t="shared" si="44"/>
        <v>CAPFOR_518_1_1_202223</v>
      </c>
      <c r="AF168" s="41">
        <v>202223</v>
      </c>
      <c r="AG168" s="41" t="s">
        <v>46</v>
      </c>
      <c r="AH168" s="41">
        <v>518</v>
      </c>
      <c r="AI168" s="41">
        <v>1</v>
      </c>
      <c r="AJ168" s="41" t="s">
        <v>1334</v>
      </c>
      <c r="AK168" s="41">
        <v>1</v>
      </c>
      <c r="AL168" s="186">
        <v>15940</v>
      </c>
    </row>
    <row r="169" spans="31:38" x14ac:dyDescent="0.35">
      <c r="AE169" s="41" t="str">
        <f t="shared" si="44"/>
        <v>CAPFOR_518_2_1_202223</v>
      </c>
      <c r="AF169" s="41">
        <v>202223</v>
      </c>
      <c r="AG169" s="41" t="s">
        <v>46</v>
      </c>
      <c r="AH169" s="41">
        <v>518</v>
      </c>
      <c r="AI169" s="41">
        <v>2</v>
      </c>
      <c r="AJ169" s="41" t="s">
        <v>3254</v>
      </c>
      <c r="AK169" s="41">
        <v>1</v>
      </c>
      <c r="AL169" s="186">
        <v>6275</v>
      </c>
    </row>
    <row r="170" spans="31:38" x14ac:dyDescent="0.35">
      <c r="AE170" s="41" t="str">
        <f t="shared" si="44"/>
        <v>CAPFOR_518_3_1_202223</v>
      </c>
      <c r="AF170" s="41">
        <v>202223</v>
      </c>
      <c r="AG170" s="41" t="s">
        <v>46</v>
      </c>
      <c r="AH170" s="41">
        <v>518</v>
      </c>
      <c r="AI170" s="41">
        <v>3</v>
      </c>
      <c r="AJ170" s="41" t="s">
        <v>3165</v>
      </c>
      <c r="AK170" s="41">
        <v>1</v>
      </c>
      <c r="AL170" s="186">
        <v>5937</v>
      </c>
    </row>
    <row r="171" spans="31:38" x14ac:dyDescent="0.35">
      <c r="AE171" s="41" t="str">
        <f t="shared" si="44"/>
        <v>CAPFOR_518_4_1_202223</v>
      </c>
      <c r="AF171" s="41">
        <v>202223</v>
      </c>
      <c r="AG171" s="41" t="s">
        <v>46</v>
      </c>
      <c r="AH171" s="41">
        <v>518</v>
      </c>
      <c r="AI171" s="41">
        <v>4</v>
      </c>
      <c r="AJ171" s="41" t="s">
        <v>3255</v>
      </c>
      <c r="AK171" s="41">
        <v>1</v>
      </c>
      <c r="AL171" s="186">
        <v>1279</v>
      </c>
    </row>
    <row r="172" spans="31:38" x14ac:dyDescent="0.35">
      <c r="AE172" s="41" t="str">
        <f t="shared" si="44"/>
        <v>CAPFOR_518_5_1_202223</v>
      </c>
      <c r="AF172" s="41">
        <v>202223</v>
      </c>
      <c r="AG172" s="41" t="s">
        <v>46</v>
      </c>
      <c r="AH172" s="41">
        <v>518</v>
      </c>
      <c r="AI172" s="41">
        <v>5</v>
      </c>
      <c r="AJ172" s="41" t="s">
        <v>664</v>
      </c>
      <c r="AK172" s="41">
        <v>1</v>
      </c>
      <c r="AL172" s="186">
        <v>26128</v>
      </c>
    </row>
    <row r="173" spans="31:38" x14ac:dyDescent="0.35">
      <c r="AE173" s="41" t="str">
        <f t="shared" si="44"/>
        <v>CAPFOR_518_6_1_202223</v>
      </c>
      <c r="AF173" s="41">
        <v>202223</v>
      </c>
      <c r="AG173" s="41" t="s">
        <v>46</v>
      </c>
      <c r="AH173" s="41">
        <v>518</v>
      </c>
      <c r="AI173" s="41">
        <v>6</v>
      </c>
      <c r="AJ173" s="41" t="s">
        <v>3192</v>
      </c>
      <c r="AK173" s="41">
        <v>1</v>
      </c>
      <c r="AL173" s="186">
        <v>3493</v>
      </c>
    </row>
    <row r="174" spans="31:38" x14ac:dyDescent="0.35">
      <c r="AE174" s="41" t="str">
        <f t="shared" si="44"/>
        <v>CAPFOR_518_7_1_202223</v>
      </c>
      <c r="AF174" s="41">
        <v>202223</v>
      </c>
      <c r="AG174" s="41" t="s">
        <v>46</v>
      </c>
      <c r="AH174" s="41">
        <v>518</v>
      </c>
      <c r="AI174" s="41">
        <v>7</v>
      </c>
      <c r="AJ174" s="41" t="s">
        <v>2157</v>
      </c>
      <c r="AK174" s="41">
        <v>1</v>
      </c>
      <c r="AL174" s="186">
        <v>3645</v>
      </c>
    </row>
    <row r="175" spans="31:38" x14ac:dyDescent="0.35">
      <c r="AE175" s="41" t="str">
        <f t="shared" si="44"/>
        <v>CAPFOR_518_8_1_202223</v>
      </c>
      <c r="AF175" s="41">
        <v>202223</v>
      </c>
      <c r="AG175" s="41" t="s">
        <v>46</v>
      </c>
      <c r="AH175" s="41">
        <v>518</v>
      </c>
      <c r="AI175" s="41">
        <v>8</v>
      </c>
      <c r="AJ175" s="41" t="s">
        <v>3449</v>
      </c>
      <c r="AK175" s="41">
        <v>1</v>
      </c>
      <c r="AL175" s="186">
        <v>34545</v>
      </c>
    </row>
    <row r="176" spans="31:38" x14ac:dyDescent="0.35">
      <c r="AE176" s="41" t="str">
        <f t="shared" si="44"/>
        <v>CAPFOR_518_9_1_202223</v>
      </c>
      <c r="AF176" s="41">
        <v>202223</v>
      </c>
      <c r="AG176" s="41" t="s">
        <v>46</v>
      </c>
      <c r="AH176" s="41">
        <v>518</v>
      </c>
      <c r="AI176" s="41">
        <v>9</v>
      </c>
      <c r="AJ176" s="41" t="s">
        <v>2322</v>
      </c>
      <c r="AK176" s="41">
        <v>1</v>
      </c>
      <c r="AL176" s="186">
        <v>22823</v>
      </c>
    </row>
    <row r="177" spans="31:38" x14ac:dyDescent="0.35">
      <c r="AE177" s="41" t="str">
        <f t="shared" si="44"/>
        <v>CAPFOR_518_10_1_202223</v>
      </c>
      <c r="AF177" s="41">
        <v>202223</v>
      </c>
      <c r="AG177" s="41" t="s">
        <v>46</v>
      </c>
      <c r="AH177" s="41">
        <v>518</v>
      </c>
      <c r="AI177" s="41">
        <v>10</v>
      </c>
      <c r="AJ177" s="41" t="s">
        <v>3196</v>
      </c>
      <c r="AK177" s="41">
        <v>1</v>
      </c>
      <c r="AL177" s="186">
        <v>1200</v>
      </c>
    </row>
    <row r="178" spans="31:38" x14ac:dyDescent="0.35">
      <c r="AE178" s="41" t="str">
        <f t="shared" si="44"/>
        <v>CAPFOR_518_11_1_202223</v>
      </c>
      <c r="AF178" s="41">
        <v>202223</v>
      </c>
      <c r="AG178" s="41" t="s">
        <v>46</v>
      </c>
      <c r="AH178" s="41">
        <v>518</v>
      </c>
      <c r="AI178" s="41">
        <v>11</v>
      </c>
      <c r="AJ178" s="41" t="s">
        <v>3450</v>
      </c>
      <c r="AK178" s="41">
        <v>1</v>
      </c>
      <c r="AL178" s="186">
        <v>24023</v>
      </c>
    </row>
    <row r="179" spans="31:38" x14ac:dyDescent="0.35">
      <c r="AE179" s="41" t="str">
        <f t="shared" si="44"/>
        <v>CAPFOR_518_12_1_202223</v>
      </c>
      <c r="AF179" s="41">
        <v>202223</v>
      </c>
      <c r="AG179" s="41" t="s">
        <v>46</v>
      </c>
      <c r="AH179" s="41">
        <v>518</v>
      </c>
      <c r="AI179" s="41">
        <v>12</v>
      </c>
      <c r="AJ179" s="41" t="s">
        <v>3170</v>
      </c>
      <c r="AK179" s="41">
        <v>1</v>
      </c>
      <c r="AL179" s="186">
        <v>0</v>
      </c>
    </row>
    <row r="180" spans="31:38" x14ac:dyDescent="0.35">
      <c r="AE180" s="41" t="str">
        <f t="shared" si="44"/>
        <v>CAPFOR_518_13_1_202223</v>
      </c>
      <c r="AF180" s="41">
        <v>202223</v>
      </c>
      <c r="AG180" s="41" t="s">
        <v>46</v>
      </c>
      <c r="AH180" s="41">
        <v>518</v>
      </c>
      <c r="AI180" s="41">
        <v>13</v>
      </c>
      <c r="AJ180" s="41" t="s">
        <v>3451</v>
      </c>
      <c r="AK180" s="41">
        <v>1</v>
      </c>
      <c r="AL180" s="186">
        <v>86720</v>
      </c>
    </row>
    <row r="181" spans="31:38" x14ac:dyDescent="0.35">
      <c r="AE181" s="41" t="str">
        <f t="shared" si="44"/>
        <v>CAPFOR_518_14_1_202223</v>
      </c>
      <c r="AF181" s="41">
        <v>202223</v>
      </c>
      <c r="AG181" s="41" t="s">
        <v>46</v>
      </c>
      <c r="AH181" s="41">
        <v>518</v>
      </c>
      <c r="AI181" s="41">
        <v>14</v>
      </c>
      <c r="AJ181" s="41" t="s">
        <v>3452</v>
      </c>
      <c r="AK181" s="41">
        <v>1</v>
      </c>
      <c r="AL181" s="186">
        <v>0</v>
      </c>
    </row>
    <row r="182" spans="31:38" x14ac:dyDescent="0.35">
      <c r="AE182" s="41" t="str">
        <f t="shared" si="44"/>
        <v>CAPFOR_518_15_1_202223</v>
      </c>
      <c r="AF182" s="41">
        <v>202223</v>
      </c>
      <c r="AG182" s="41" t="s">
        <v>46</v>
      </c>
      <c r="AH182" s="41">
        <v>518</v>
      </c>
      <c r="AI182" s="41">
        <v>15</v>
      </c>
      <c r="AJ182" s="41" t="s">
        <v>3256</v>
      </c>
      <c r="AK182" s="41">
        <v>1</v>
      </c>
      <c r="AL182" s="186">
        <v>0</v>
      </c>
    </row>
    <row r="183" spans="31:38" x14ac:dyDescent="0.35">
      <c r="AE183" s="41" t="str">
        <f t="shared" si="44"/>
        <v>CAPFOR_518_16_1_202223</v>
      </c>
      <c r="AF183" s="41">
        <v>202223</v>
      </c>
      <c r="AG183" s="41" t="s">
        <v>46</v>
      </c>
      <c r="AH183" s="41">
        <v>518</v>
      </c>
      <c r="AI183" s="41">
        <v>16</v>
      </c>
      <c r="AJ183" s="41" t="s">
        <v>3453</v>
      </c>
      <c r="AK183" s="41">
        <v>1</v>
      </c>
      <c r="AL183" s="186">
        <v>86720</v>
      </c>
    </row>
    <row r="184" spans="31:38" x14ac:dyDescent="0.35">
      <c r="AE184" s="41" t="str">
        <f t="shared" si="44"/>
        <v>CAPFOR_518_17_1_202223</v>
      </c>
      <c r="AF184" s="41">
        <v>202223</v>
      </c>
      <c r="AG184" s="41" t="s">
        <v>46</v>
      </c>
      <c r="AH184" s="41">
        <v>518</v>
      </c>
      <c r="AI184" s="41">
        <v>17</v>
      </c>
      <c r="AJ184" s="41" t="s">
        <v>2010</v>
      </c>
      <c r="AK184" s="41">
        <v>1</v>
      </c>
      <c r="AL184" s="186">
        <v>0</v>
      </c>
    </row>
    <row r="185" spans="31:38" x14ac:dyDescent="0.35">
      <c r="AE185" s="41" t="str">
        <f t="shared" si="44"/>
        <v>CAPFOR_518_17.1_1_202223</v>
      </c>
      <c r="AF185" s="41">
        <v>202223</v>
      </c>
      <c r="AG185" s="41" t="s">
        <v>46</v>
      </c>
      <c r="AH185" s="41">
        <v>518</v>
      </c>
      <c r="AI185" s="41">
        <v>17.100000000000001</v>
      </c>
      <c r="AJ185" s="41" t="s">
        <v>3494</v>
      </c>
      <c r="AK185" s="41">
        <v>1</v>
      </c>
      <c r="AL185" s="186">
        <v>0</v>
      </c>
    </row>
    <row r="186" spans="31:38" x14ac:dyDescent="0.35">
      <c r="AE186" s="41" t="str">
        <f t="shared" si="44"/>
        <v>CAPFOR_518_19_3_202223</v>
      </c>
      <c r="AF186" s="41">
        <v>202223</v>
      </c>
      <c r="AG186" s="41" t="s">
        <v>46</v>
      </c>
      <c r="AH186" s="41">
        <v>518</v>
      </c>
      <c r="AI186" s="41">
        <v>19</v>
      </c>
      <c r="AJ186" s="41" t="s">
        <v>3258</v>
      </c>
      <c r="AK186" s="41">
        <v>3</v>
      </c>
      <c r="AL186" s="186">
        <v>86720</v>
      </c>
    </row>
    <row r="187" spans="31:38" x14ac:dyDescent="0.35">
      <c r="AE187" s="41" t="str">
        <f t="shared" si="44"/>
        <v>CAPFOR_518_20_3_202223</v>
      </c>
      <c r="AF187" s="41">
        <v>202223</v>
      </c>
      <c r="AG187" s="41" t="s">
        <v>46</v>
      </c>
      <c r="AH187" s="41">
        <v>518</v>
      </c>
      <c r="AI187" s="41">
        <v>20</v>
      </c>
      <c r="AJ187" s="41" t="s">
        <v>1308</v>
      </c>
      <c r="AK187" s="41">
        <v>3</v>
      </c>
      <c r="AL187" s="186">
        <v>2020</v>
      </c>
    </row>
    <row r="188" spans="31:38" x14ac:dyDescent="0.35">
      <c r="AE188" s="41" t="str">
        <f t="shared" si="44"/>
        <v>CAPFOR_518_21_3_202223</v>
      </c>
      <c r="AF188" s="41">
        <v>202223</v>
      </c>
      <c r="AG188" s="41" t="s">
        <v>46</v>
      </c>
      <c r="AH188" s="41">
        <v>518</v>
      </c>
      <c r="AI188" s="41">
        <v>21</v>
      </c>
      <c r="AJ188" s="41" t="s">
        <v>1309</v>
      </c>
      <c r="AK188" s="41">
        <v>3</v>
      </c>
      <c r="AL188" s="186">
        <v>2000</v>
      </c>
    </row>
    <row r="189" spans="31:38" x14ac:dyDescent="0.35">
      <c r="AE189" s="41" t="str">
        <f t="shared" si="44"/>
        <v>CAPFOR_518_22_3_202223</v>
      </c>
      <c r="AF189" s="41">
        <v>202223</v>
      </c>
      <c r="AG189" s="41" t="s">
        <v>46</v>
      </c>
      <c r="AH189" s="41">
        <v>518</v>
      </c>
      <c r="AI189" s="41">
        <v>22</v>
      </c>
      <c r="AJ189" s="41" t="s">
        <v>3454</v>
      </c>
      <c r="AK189" s="41">
        <v>3</v>
      </c>
      <c r="AL189" s="186">
        <v>4020</v>
      </c>
    </row>
    <row r="190" spans="31:38" x14ac:dyDescent="0.35">
      <c r="AE190" s="41" t="str">
        <f t="shared" si="44"/>
        <v>CAPFOR_518_23_3_202223</v>
      </c>
      <c r="AF190" s="41">
        <v>202223</v>
      </c>
      <c r="AG190" s="41" t="s">
        <v>46</v>
      </c>
      <c r="AH190" s="41">
        <v>518</v>
      </c>
      <c r="AI190" s="41">
        <v>23</v>
      </c>
      <c r="AJ190" s="41" t="s">
        <v>2027</v>
      </c>
      <c r="AK190" s="41">
        <v>3</v>
      </c>
      <c r="AL190" s="186">
        <v>12405</v>
      </c>
    </row>
    <row r="191" spans="31:38" x14ac:dyDescent="0.35">
      <c r="AE191" s="41" t="str">
        <f t="shared" si="44"/>
        <v>CAPFOR_518_25_3_202223</v>
      </c>
      <c r="AF191" s="41">
        <v>202223</v>
      </c>
      <c r="AG191" s="41" t="s">
        <v>46</v>
      </c>
      <c r="AH191" s="41">
        <v>518</v>
      </c>
      <c r="AI191" s="41">
        <v>25</v>
      </c>
      <c r="AJ191" s="41" t="s">
        <v>1370</v>
      </c>
      <c r="AK191" s="41">
        <v>3</v>
      </c>
      <c r="AL191" s="186">
        <v>6565</v>
      </c>
    </row>
    <row r="192" spans="31:38" x14ac:dyDescent="0.35">
      <c r="AE192" s="41" t="str">
        <f t="shared" si="44"/>
        <v>CAPFOR_518_26_3_202223</v>
      </c>
      <c r="AF192" s="41">
        <v>202223</v>
      </c>
      <c r="AG192" s="41" t="s">
        <v>46</v>
      </c>
      <c r="AH192" s="41">
        <v>518</v>
      </c>
      <c r="AI192" s="41">
        <v>26</v>
      </c>
      <c r="AJ192" s="41" t="s">
        <v>2032</v>
      </c>
      <c r="AK192" s="41">
        <v>3</v>
      </c>
      <c r="AL192" s="186">
        <v>2649</v>
      </c>
    </row>
    <row r="193" spans="31:38" x14ac:dyDescent="0.35">
      <c r="AE193" s="41" t="str">
        <f t="shared" si="44"/>
        <v>CAPFOR_518_27_3_202223</v>
      </c>
      <c r="AF193" s="41">
        <v>202223</v>
      </c>
      <c r="AG193" s="41" t="s">
        <v>46</v>
      </c>
      <c r="AH193" s="41">
        <v>518</v>
      </c>
      <c r="AI193" s="41">
        <v>27</v>
      </c>
      <c r="AJ193" s="41" t="s">
        <v>2033</v>
      </c>
      <c r="AK193" s="41">
        <v>3</v>
      </c>
      <c r="AL193" s="186">
        <v>2381</v>
      </c>
    </row>
    <row r="194" spans="31:38" x14ac:dyDescent="0.35">
      <c r="AE194" s="41" t="str">
        <f t="shared" si="44"/>
        <v>CAPFOR_518_28_3_202223</v>
      </c>
      <c r="AF194" s="41">
        <v>202223</v>
      </c>
      <c r="AG194" s="41" t="s">
        <v>46</v>
      </c>
      <c r="AH194" s="41">
        <v>518</v>
      </c>
      <c r="AI194" s="41">
        <v>28</v>
      </c>
      <c r="AJ194" s="41" t="s">
        <v>2034</v>
      </c>
      <c r="AK194" s="41">
        <v>3</v>
      </c>
      <c r="AL194" s="186">
        <v>0</v>
      </c>
    </row>
    <row r="195" spans="31:38" x14ac:dyDescent="0.35">
      <c r="AE195" s="41" t="str">
        <f t="shared" si="44"/>
        <v>CAPFOR_518_29_3_202223</v>
      </c>
      <c r="AF195" s="41">
        <v>202223</v>
      </c>
      <c r="AG195" s="41" t="s">
        <v>46</v>
      </c>
      <c r="AH195" s="41">
        <v>518</v>
      </c>
      <c r="AI195" s="41">
        <v>29</v>
      </c>
      <c r="AJ195" s="41" t="s">
        <v>2035</v>
      </c>
      <c r="AK195" s="41">
        <v>3</v>
      </c>
      <c r="AL195" s="186">
        <v>1966</v>
      </c>
    </row>
    <row r="196" spans="31:38" x14ac:dyDescent="0.35">
      <c r="AE196" s="41" t="str">
        <f t="shared" si="44"/>
        <v>CAPFOR_518_30_3_202223</v>
      </c>
      <c r="AF196" s="41">
        <v>202223</v>
      </c>
      <c r="AG196" s="41" t="s">
        <v>46</v>
      </c>
      <c r="AH196" s="41">
        <v>518</v>
      </c>
      <c r="AI196" s="41">
        <v>30</v>
      </c>
      <c r="AJ196" s="41" t="s">
        <v>1357</v>
      </c>
      <c r="AK196" s="41">
        <v>3</v>
      </c>
      <c r="AL196" s="186">
        <v>12381</v>
      </c>
    </row>
    <row r="197" spans="31:38" x14ac:dyDescent="0.35">
      <c r="AE197" s="41" t="str">
        <f t="shared" si="44"/>
        <v>CAPFOR_518_30.1_3_202223</v>
      </c>
      <c r="AF197" s="41">
        <v>202223</v>
      </c>
      <c r="AG197" s="41" t="s">
        <v>46</v>
      </c>
      <c r="AH197" s="41">
        <v>518</v>
      </c>
      <c r="AI197" s="41">
        <v>30.1</v>
      </c>
      <c r="AJ197" s="41" t="s">
        <v>3616</v>
      </c>
      <c r="AK197" s="41">
        <v>3</v>
      </c>
      <c r="AL197" s="186">
        <v>12381</v>
      </c>
    </row>
    <row r="198" spans="31:38" x14ac:dyDescent="0.35">
      <c r="AE198" s="41" t="str">
        <f t="shared" ref="AE198:AE261" si="45">AG198&amp;"_"&amp;AH198&amp;"_"&amp;AI198&amp;"_"&amp;AK198&amp;"_"&amp;AF198</f>
        <v>CAPFOR_518_30.2_3_202223</v>
      </c>
      <c r="AF198" s="41">
        <v>202223</v>
      </c>
      <c r="AG198" s="41" t="s">
        <v>46</v>
      </c>
      <c r="AH198" s="41">
        <v>518</v>
      </c>
      <c r="AI198" s="41">
        <v>30.2</v>
      </c>
      <c r="AJ198" s="41" t="s">
        <v>3617</v>
      </c>
      <c r="AK198" s="41">
        <v>3</v>
      </c>
      <c r="AL198" s="186">
        <v>0</v>
      </c>
    </row>
    <row r="199" spans="31:38" x14ac:dyDescent="0.35">
      <c r="AE199" s="41" t="str">
        <f t="shared" si="45"/>
        <v>CAPFOR_518_31_3_202223</v>
      </c>
      <c r="AF199" s="41">
        <v>202223</v>
      </c>
      <c r="AG199" s="41" t="s">
        <v>46</v>
      </c>
      <c r="AH199" s="41">
        <v>518</v>
      </c>
      <c r="AI199" s="41">
        <v>31</v>
      </c>
      <c r="AJ199" s="41" t="s">
        <v>1358</v>
      </c>
      <c r="AK199" s="41">
        <v>3</v>
      </c>
      <c r="AL199" s="186">
        <v>48373</v>
      </c>
    </row>
    <row r="200" spans="31:38" x14ac:dyDescent="0.35">
      <c r="AE200" s="41" t="str">
        <f t="shared" si="45"/>
        <v>CAPFOR_518_31.1_3_202223</v>
      </c>
      <c r="AF200" s="41">
        <v>202223</v>
      </c>
      <c r="AG200" s="41" t="s">
        <v>46</v>
      </c>
      <c r="AH200" s="41">
        <v>518</v>
      </c>
      <c r="AI200" s="41">
        <v>31.1</v>
      </c>
      <c r="AJ200" s="41" t="s">
        <v>2038</v>
      </c>
      <c r="AK200" s="41">
        <v>3</v>
      </c>
      <c r="AL200" s="186">
        <v>33142</v>
      </c>
    </row>
    <row r="201" spans="31:38" x14ac:dyDescent="0.35">
      <c r="AE201" s="41" t="str">
        <f t="shared" si="45"/>
        <v>CAPFOR_518_31.2_3_202223</v>
      </c>
      <c r="AF201" s="41">
        <v>202223</v>
      </c>
      <c r="AG201" s="41" t="s">
        <v>46</v>
      </c>
      <c r="AH201" s="41">
        <v>518</v>
      </c>
      <c r="AI201" s="41">
        <v>31.2</v>
      </c>
      <c r="AJ201" s="41" t="s">
        <v>2039</v>
      </c>
      <c r="AK201" s="41">
        <v>3</v>
      </c>
      <c r="AL201" s="186">
        <v>15231</v>
      </c>
    </row>
    <row r="202" spans="31:38" x14ac:dyDescent="0.35">
      <c r="AE202" s="41" t="str">
        <f t="shared" si="45"/>
        <v>CAPFOR_518_32_3_202223</v>
      </c>
      <c r="AF202" s="41">
        <v>202223</v>
      </c>
      <c r="AG202" s="41" t="s">
        <v>46</v>
      </c>
      <c r="AH202" s="41">
        <v>518</v>
      </c>
      <c r="AI202" s="41">
        <v>32</v>
      </c>
      <c r="AJ202" s="41" t="s">
        <v>3455</v>
      </c>
      <c r="AK202" s="41">
        <v>3</v>
      </c>
      <c r="AL202" s="186">
        <v>86720</v>
      </c>
    </row>
    <row r="203" spans="31:38" x14ac:dyDescent="0.35">
      <c r="AE203" s="41" t="str">
        <f t="shared" si="45"/>
        <v>CAPFOR_518_33_3_202223</v>
      </c>
      <c r="AF203" s="41">
        <v>202223</v>
      </c>
      <c r="AG203" s="41" t="s">
        <v>46</v>
      </c>
      <c r="AH203" s="41">
        <v>518</v>
      </c>
      <c r="AI203" s="41">
        <v>33</v>
      </c>
      <c r="AJ203" s="41" t="s">
        <v>2043</v>
      </c>
      <c r="AK203" s="41">
        <v>3</v>
      </c>
      <c r="AL203" s="186">
        <v>293151</v>
      </c>
    </row>
    <row r="204" spans="31:38" x14ac:dyDescent="0.35">
      <c r="AE204" s="41" t="str">
        <f t="shared" si="45"/>
        <v>CAPFOR_518_33.5_3_202223</v>
      </c>
      <c r="AF204" s="41">
        <v>202223</v>
      </c>
      <c r="AG204" s="41" t="s">
        <v>46</v>
      </c>
      <c r="AH204" s="41">
        <v>518</v>
      </c>
      <c r="AI204" s="41">
        <v>33.5</v>
      </c>
      <c r="AJ204" s="41" t="s">
        <v>3281</v>
      </c>
      <c r="AK204" s="41">
        <v>3</v>
      </c>
      <c r="AL204" s="186">
        <v>0</v>
      </c>
    </row>
    <row r="205" spans="31:38" x14ac:dyDescent="0.35">
      <c r="AE205" s="41" t="str">
        <f t="shared" si="45"/>
        <v>CAPFOR_518_34_3_202223</v>
      </c>
      <c r="AF205" s="41">
        <v>202223</v>
      </c>
      <c r="AG205" s="41" t="s">
        <v>46</v>
      </c>
      <c r="AH205" s="41">
        <v>518</v>
      </c>
      <c r="AI205" s="41">
        <v>34</v>
      </c>
      <c r="AJ205" s="41" t="s">
        <v>3456</v>
      </c>
      <c r="AK205" s="41">
        <v>3</v>
      </c>
      <c r="AL205" s="186">
        <v>60754</v>
      </c>
    </row>
    <row r="206" spans="31:38" x14ac:dyDescent="0.35">
      <c r="AE206" s="41" t="str">
        <f t="shared" si="45"/>
        <v>CAPFOR_518_35_3_202223</v>
      </c>
      <c r="AF206" s="41">
        <v>202223</v>
      </c>
      <c r="AG206" s="41" t="s">
        <v>46</v>
      </c>
      <c r="AH206" s="41">
        <v>518</v>
      </c>
      <c r="AI206" s="41">
        <v>35</v>
      </c>
      <c r="AJ206" s="41" t="s">
        <v>2044</v>
      </c>
      <c r="AK206" s="41">
        <v>3</v>
      </c>
      <c r="AL206" s="186">
        <v>12260</v>
      </c>
    </row>
    <row r="207" spans="31:38" x14ac:dyDescent="0.35">
      <c r="AE207" s="41" t="str">
        <f t="shared" si="45"/>
        <v>CAPFOR_518_36_3_202223</v>
      </c>
      <c r="AF207" s="41">
        <v>202223</v>
      </c>
      <c r="AG207" s="41" t="s">
        <v>46</v>
      </c>
      <c r="AH207" s="41">
        <v>518</v>
      </c>
      <c r="AI207" s="41">
        <v>36</v>
      </c>
      <c r="AJ207" s="41" t="s">
        <v>3457</v>
      </c>
      <c r="AK207" s="41">
        <v>3</v>
      </c>
      <c r="AL207" s="186">
        <v>48494</v>
      </c>
    </row>
    <row r="208" spans="31:38" x14ac:dyDescent="0.35">
      <c r="AE208" s="41" t="str">
        <f t="shared" si="45"/>
        <v>CAPFOR_518_37_3_202223</v>
      </c>
      <c r="AF208" s="41">
        <v>202223</v>
      </c>
      <c r="AG208" s="41" t="s">
        <v>46</v>
      </c>
      <c r="AH208" s="41">
        <v>518</v>
      </c>
      <c r="AI208" s="41">
        <v>37</v>
      </c>
      <c r="AJ208" s="41" t="s">
        <v>3458</v>
      </c>
      <c r="AK208" s="41">
        <v>3</v>
      </c>
      <c r="AL208" s="186">
        <v>341645</v>
      </c>
    </row>
    <row r="209" spans="31:38" x14ac:dyDescent="0.35">
      <c r="AE209" s="41" t="str">
        <f t="shared" si="45"/>
        <v>CAPFOR_518_38_3_202223</v>
      </c>
      <c r="AF209" s="41">
        <v>202223</v>
      </c>
      <c r="AG209" s="41" t="s">
        <v>46</v>
      </c>
      <c r="AH209" s="41">
        <v>518</v>
      </c>
      <c r="AI209" s="41">
        <v>38</v>
      </c>
      <c r="AJ209" s="41" t="s">
        <v>2046</v>
      </c>
      <c r="AK209" s="41">
        <v>3</v>
      </c>
      <c r="AL209" s="186">
        <v>239705</v>
      </c>
    </row>
    <row r="210" spans="31:38" x14ac:dyDescent="0.35">
      <c r="AE210" s="41" t="str">
        <f t="shared" si="45"/>
        <v>CAPFOR_518_39_3_202223</v>
      </c>
      <c r="AF210" s="41">
        <v>202223</v>
      </c>
      <c r="AG210" s="41" t="s">
        <v>46</v>
      </c>
      <c r="AH210" s="41">
        <v>518</v>
      </c>
      <c r="AI210" s="41">
        <v>39</v>
      </c>
      <c r="AJ210" s="41" t="s">
        <v>2047</v>
      </c>
      <c r="AK210" s="41">
        <v>3</v>
      </c>
      <c r="AL210" s="186">
        <v>0</v>
      </c>
    </row>
    <row r="211" spans="31:38" x14ac:dyDescent="0.35">
      <c r="AE211" s="41" t="str">
        <f t="shared" si="45"/>
        <v>CAPFOR_518_40_3_202223</v>
      </c>
      <c r="AF211" s="41">
        <v>202223</v>
      </c>
      <c r="AG211" s="41" t="s">
        <v>46</v>
      </c>
      <c r="AH211" s="41">
        <v>518</v>
      </c>
      <c r="AI211" s="41">
        <v>40</v>
      </c>
      <c r="AJ211" s="41" t="s">
        <v>2048</v>
      </c>
      <c r="AK211" s="41">
        <v>3</v>
      </c>
      <c r="AL211" s="186">
        <v>20000</v>
      </c>
    </row>
    <row r="212" spans="31:38" x14ac:dyDescent="0.35">
      <c r="AE212" s="41" t="str">
        <f t="shared" si="45"/>
        <v>CAPFOR_518_41_3_202223</v>
      </c>
      <c r="AF212" s="41">
        <v>202223</v>
      </c>
      <c r="AG212" s="41" t="s">
        <v>46</v>
      </c>
      <c r="AH212" s="41">
        <v>518</v>
      </c>
      <c r="AI212" s="41">
        <v>41</v>
      </c>
      <c r="AJ212" s="41" t="s">
        <v>2049</v>
      </c>
      <c r="AK212" s="41">
        <v>3</v>
      </c>
      <c r="AL212" s="186">
        <v>282142</v>
      </c>
    </row>
    <row r="213" spans="31:38" x14ac:dyDescent="0.35">
      <c r="AE213" s="41" t="str">
        <f t="shared" si="45"/>
        <v>CAPFOR_518_42_3_202223</v>
      </c>
      <c r="AF213" s="41">
        <v>202223</v>
      </c>
      <c r="AG213" s="41" t="s">
        <v>46</v>
      </c>
      <c r="AH213" s="41">
        <v>518</v>
      </c>
      <c r="AI213" s="41">
        <v>42</v>
      </c>
      <c r="AJ213" s="41" t="s">
        <v>2050</v>
      </c>
      <c r="AK213" s="41">
        <v>3</v>
      </c>
      <c r="AL213" s="186">
        <v>0</v>
      </c>
    </row>
    <row r="214" spans="31:38" x14ac:dyDescent="0.35">
      <c r="AE214" s="41" t="str">
        <f t="shared" si="45"/>
        <v>CAPFOR_518_43_3_202223</v>
      </c>
      <c r="AF214" s="41">
        <v>202223</v>
      </c>
      <c r="AG214" s="41" t="s">
        <v>46</v>
      </c>
      <c r="AH214" s="41">
        <v>518</v>
      </c>
      <c r="AI214" s="41">
        <v>43</v>
      </c>
      <c r="AJ214" s="41" t="s">
        <v>2051</v>
      </c>
      <c r="AK214" s="41">
        <v>3</v>
      </c>
      <c r="AL214" s="186">
        <v>20000</v>
      </c>
    </row>
    <row r="215" spans="31:38" x14ac:dyDescent="0.35">
      <c r="AE215" s="41" t="str">
        <f t="shared" si="45"/>
        <v>CAPFOR_518_44_3_202223</v>
      </c>
      <c r="AF215" s="41">
        <v>202223</v>
      </c>
      <c r="AG215" s="41" t="s">
        <v>46</v>
      </c>
      <c r="AH215" s="41">
        <v>518</v>
      </c>
      <c r="AI215" s="41">
        <v>44</v>
      </c>
      <c r="AJ215" s="41" t="s">
        <v>3261</v>
      </c>
      <c r="AK215" s="41">
        <v>3</v>
      </c>
      <c r="AL215" s="186">
        <v>315000</v>
      </c>
    </row>
    <row r="216" spans="31:38" x14ac:dyDescent="0.35">
      <c r="AE216" s="41" t="str">
        <f t="shared" si="45"/>
        <v>CAPFOR_518_45_3_202223</v>
      </c>
      <c r="AF216" s="41">
        <v>202223</v>
      </c>
      <c r="AG216" s="41" t="s">
        <v>46</v>
      </c>
      <c r="AH216" s="41">
        <v>518</v>
      </c>
      <c r="AI216" s="41">
        <v>45</v>
      </c>
      <c r="AJ216" s="41" t="s">
        <v>3262</v>
      </c>
      <c r="AK216" s="41">
        <v>3</v>
      </c>
      <c r="AL216" s="186">
        <v>320000</v>
      </c>
    </row>
    <row r="217" spans="31:38" x14ac:dyDescent="0.35">
      <c r="AE217" s="41" t="str">
        <f t="shared" si="45"/>
        <v>CAPFOR_518_46_3_202223</v>
      </c>
      <c r="AF217" s="41">
        <v>202223</v>
      </c>
      <c r="AG217" s="41" t="s">
        <v>46</v>
      </c>
      <c r="AH217" s="41">
        <v>518</v>
      </c>
      <c r="AI217" s="41">
        <v>46</v>
      </c>
      <c r="AJ217" s="41" t="s">
        <v>2060</v>
      </c>
      <c r="AK217" s="41">
        <v>3</v>
      </c>
      <c r="AL217" s="186">
        <v>0</v>
      </c>
    </row>
    <row r="218" spans="31:38" x14ac:dyDescent="0.35">
      <c r="AE218" s="41" t="str">
        <f t="shared" si="45"/>
        <v>CAPFOR_518_47_3_202223</v>
      </c>
      <c r="AF218" s="41">
        <v>202223</v>
      </c>
      <c r="AG218" s="41" t="s">
        <v>46</v>
      </c>
      <c r="AH218" s="41">
        <v>518</v>
      </c>
      <c r="AI218" s="41">
        <v>47</v>
      </c>
      <c r="AJ218" s="41" t="s">
        <v>2061</v>
      </c>
      <c r="AK218" s="41">
        <v>3</v>
      </c>
      <c r="AL218" s="186">
        <v>0</v>
      </c>
    </row>
    <row r="219" spans="31:38" x14ac:dyDescent="0.35">
      <c r="AE219" s="41" t="str">
        <f t="shared" si="45"/>
        <v>CAPFOR_518_48_3_202223</v>
      </c>
      <c r="AF219" s="41">
        <v>202223</v>
      </c>
      <c r="AG219" s="41" t="s">
        <v>46</v>
      </c>
      <c r="AH219" s="41">
        <v>518</v>
      </c>
      <c r="AI219" s="41">
        <v>48</v>
      </c>
      <c r="AJ219" s="41" t="s">
        <v>2029</v>
      </c>
      <c r="AK219" s="41">
        <v>3</v>
      </c>
      <c r="AL219" s="186">
        <v>0</v>
      </c>
    </row>
    <row r="220" spans="31:38" x14ac:dyDescent="0.35">
      <c r="AE220" s="41" t="str">
        <f t="shared" si="45"/>
        <v>CAPFOR_518_49_3_202223</v>
      </c>
      <c r="AF220" s="41">
        <v>202223</v>
      </c>
      <c r="AG220" s="41" t="s">
        <v>46</v>
      </c>
      <c r="AH220" s="41">
        <v>518</v>
      </c>
      <c r="AI220" s="41">
        <v>49</v>
      </c>
      <c r="AJ220" s="41" t="s">
        <v>2030</v>
      </c>
      <c r="AK220" s="41">
        <v>3</v>
      </c>
      <c r="AL220" s="186">
        <v>0</v>
      </c>
    </row>
    <row r="221" spans="31:38" x14ac:dyDescent="0.35">
      <c r="AE221" s="41" t="str">
        <f t="shared" si="45"/>
        <v>CAPFOR_518_50_3_202223</v>
      </c>
      <c r="AF221" s="41">
        <v>202223</v>
      </c>
      <c r="AG221" s="41" t="s">
        <v>46</v>
      </c>
      <c r="AH221" s="41">
        <v>518</v>
      </c>
      <c r="AI221" s="41">
        <v>50</v>
      </c>
      <c r="AJ221" s="41" t="s">
        <v>2031</v>
      </c>
      <c r="AK221" s="41">
        <v>3</v>
      </c>
      <c r="AL221" s="186">
        <v>6565</v>
      </c>
    </row>
    <row r="222" spans="31:38" x14ac:dyDescent="0.35">
      <c r="AE222" s="41" t="str">
        <f t="shared" si="45"/>
        <v>CAPFOR_520_1_1_202223</v>
      </c>
      <c r="AF222" s="41">
        <v>202223</v>
      </c>
      <c r="AG222" s="41" t="s">
        <v>46</v>
      </c>
      <c r="AH222" s="41">
        <v>520</v>
      </c>
      <c r="AI222" s="41">
        <v>1</v>
      </c>
      <c r="AJ222" s="41" t="s">
        <v>1334</v>
      </c>
      <c r="AK222" s="41">
        <v>1</v>
      </c>
      <c r="AL222" s="186">
        <v>10010</v>
      </c>
    </row>
    <row r="223" spans="31:38" x14ac:dyDescent="0.35">
      <c r="AE223" s="41" t="str">
        <f t="shared" si="45"/>
        <v>CAPFOR_520_2_1_202223</v>
      </c>
      <c r="AF223" s="41">
        <v>202223</v>
      </c>
      <c r="AG223" s="41" t="s">
        <v>46</v>
      </c>
      <c r="AH223" s="41">
        <v>520</v>
      </c>
      <c r="AI223" s="41">
        <v>2</v>
      </c>
      <c r="AJ223" s="41" t="s">
        <v>3254</v>
      </c>
      <c r="AK223" s="41">
        <v>1</v>
      </c>
      <c r="AL223" s="186">
        <v>1364</v>
      </c>
    </row>
    <row r="224" spans="31:38" x14ac:dyDescent="0.35">
      <c r="AE224" s="41" t="str">
        <f t="shared" si="45"/>
        <v>CAPFOR_520_3_1_202223</v>
      </c>
      <c r="AF224" s="41">
        <v>202223</v>
      </c>
      <c r="AG224" s="41" t="s">
        <v>46</v>
      </c>
      <c r="AH224" s="41">
        <v>520</v>
      </c>
      <c r="AI224" s="41">
        <v>3</v>
      </c>
      <c r="AJ224" s="41" t="s">
        <v>3165</v>
      </c>
      <c r="AK224" s="41">
        <v>1</v>
      </c>
      <c r="AL224" s="186">
        <v>1644</v>
      </c>
    </row>
    <row r="225" spans="31:38" x14ac:dyDescent="0.35">
      <c r="AE225" s="41" t="str">
        <f t="shared" si="45"/>
        <v>CAPFOR_520_4_1_202223</v>
      </c>
      <c r="AF225" s="41">
        <v>202223</v>
      </c>
      <c r="AG225" s="41" t="s">
        <v>46</v>
      </c>
      <c r="AH225" s="41">
        <v>520</v>
      </c>
      <c r="AI225" s="41">
        <v>4</v>
      </c>
      <c r="AJ225" s="41" t="s">
        <v>3255</v>
      </c>
      <c r="AK225" s="41">
        <v>1</v>
      </c>
      <c r="AL225" s="186">
        <v>19400</v>
      </c>
    </row>
    <row r="226" spans="31:38" x14ac:dyDescent="0.35">
      <c r="AE226" s="41" t="str">
        <f t="shared" si="45"/>
        <v>CAPFOR_520_5_1_202223</v>
      </c>
      <c r="AF226" s="41">
        <v>202223</v>
      </c>
      <c r="AG226" s="41" t="s">
        <v>46</v>
      </c>
      <c r="AH226" s="41">
        <v>520</v>
      </c>
      <c r="AI226" s="41">
        <v>5</v>
      </c>
      <c r="AJ226" s="41" t="s">
        <v>664</v>
      </c>
      <c r="AK226" s="41">
        <v>1</v>
      </c>
      <c r="AL226" s="186">
        <v>1913</v>
      </c>
    </row>
    <row r="227" spans="31:38" x14ac:dyDescent="0.35">
      <c r="AE227" s="41" t="str">
        <f t="shared" si="45"/>
        <v>CAPFOR_520_6_1_202223</v>
      </c>
      <c r="AF227" s="41">
        <v>202223</v>
      </c>
      <c r="AG227" s="41" t="s">
        <v>46</v>
      </c>
      <c r="AH227" s="41">
        <v>520</v>
      </c>
      <c r="AI227" s="41">
        <v>6</v>
      </c>
      <c r="AJ227" s="41" t="s">
        <v>3192</v>
      </c>
      <c r="AK227" s="41">
        <v>1</v>
      </c>
      <c r="AL227" s="186">
        <v>50</v>
      </c>
    </row>
    <row r="228" spans="31:38" x14ac:dyDescent="0.35">
      <c r="AE228" s="41" t="str">
        <f t="shared" si="45"/>
        <v>CAPFOR_520_7_1_202223</v>
      </c>
      <c r="AF228" s="41">
        <v>202223</v>
      </c>
      <c r="AG228" s="41" t="s">
        <v>46</v>
      </c>
      <c r="AH228" s="41">
        <v>520</v>
      </c>
      <c r="AI228" s="41">
        <v>7</v>
      </c>
      <c r="AJ228" s="41" t="s">
        <v>2157</v>
      </c>
      <c r="AK228" s="41">
        <v>1</v>
      </c>
      <c r="AL228" s="186">
        <v>1388</v>
      </c>
    </row>
    <row r="229" spans="31:38" x14ac:dyDescent="0.35">
      <c r="AE229" s="41" t="str">
        <f t="shared" si="45"/>
        <v>CAPFOR_520_8_1_202223</v>
      </c>
      <c r="AF229" s="41">
        <v>202223</v>
      </c>
      <c r="AG229" s="41" t="s">
        <v>46</v>
      </c>
      <c r="AH229" s="41">
        <v>520</v>
      </c>
      <c r="AI229" s="41">
        <v>8</v>
      </c>
      <c r="AJ229" s="41" t="s">
        <v>3449</v>
      </c>
      <c r="AK229" s="41">
        <v>1</v>
      </c>
      <c r="AL229" s="186">
        <v>22751</v>
      </c>
    </row>
    <row r="230" spans="31:38" x14ac:dyDescent="0.35">
      <c r="AE230" s="41" t="str">
        <f t="shared" si="45"/>
        <v>CAPFOR_520_9_1_202223</v>
      </c>
      <c r="AF230" s="41">
        <v>202223</v>
      </c>
      <c r="AG230" s="41" t="s">
        <v>46</v>
      </c>
      <c r="AH230" s="41">
        <v>520</v>
      </c>
      <c r="AI230" s="41">
        <v>9</v>
      </c>
      <c r="AJ230" s="41" t="s">
        <v>2322</v>
      </c>
      <c r="AK230" s="41">
        <v>1</v>
      </c>
      <c r="AL230" s="186">
        <v>25074</v>
      </c>
    </row>
    <row r="231" spans="31:38" x14ac:dyDescent="0.35">
      <c r="AE231" s="41" t="str">
        <f t="shared" si="45"/>
        <v>CAPFOR_520_10_1_202223</v>
      </c>
      <c r="AF231" s="41">
        <v>202223</v>
      </c>
      <c r="AG231" s="41" t="s">
        <v>46</v>
      </c>
      <c r="AH231" s="41">
        <v>520</v>
      </c>
      <c r="AI231" s="41">
        <v>10</v>
      </c>
      <c r="AJ231" s="41" t="s">
        <v>3196</v>
      </c>
      <c r="AK231" s="41">
        <v>1</v>
      </c>
      <c r="AL231" s="186">
        <v>1700</v>
      </c>
    </row>
    <row r="232" spans="31:38" x14ac:dyDescent="0.35">
      <c r="AE232" s="41" t="str">
        <f t="shared" si="45"/>
        <v>CAPFOR_520_11_1_202223</v>
      </c>
      <c r="AF232" s="41">
        <v>202223</v>
      </c>
      <c r="AG232" s="41" t="s">
        <v>46</v>
      </c>
      <c r="AH232" s="41">
        <v>520</v>
      </c>
      <c r="AI232" s="41">
        <v>11</v>
      </c>
      <c r="AJ232" s="41" t="s">
        <v>3450</v>
      </c>
      <c r="AK232" s="41">
        <v>1</v>
      </c>
      <c r="AL232" s="186">
        <v>26774</v>
      </c>
    </row>
    <row r="233" spans="31:38" x14ac:dyDescent="0.35">
      <c r="AE233" s="41" t="str">
        <f t="shared" si="45"/>
        <v>CAPFOR_520_12_1_202223</v>
      </c>
      <c r="AF233" s="41">
        <v>202223</v>
      </c>
      <c r="AG233" s="41" t="s">
        <v>46</v>
      </c>
      <c r="AH233" s="41">
        <v>520</v>
      </c>
      <c r="AI233" s="41">
        <v>12</v>
      </c>
      <c r="AJ233" s="41" t="s">
        <v>3170</v>
      </c>
      <c r="AK233" s="41">
        <v>1</v>
      </c>
      <c r="AL233" s="186">
        <v>0</v>
      </c>
    </row>
    <row r="234" spans="31:38" x14ac:dyDescent="0.35">
      <c r="AE234" s="41" t="str">
        <f t="shared" si="45"/>
        <v>CAPFOR_520_13_1_202223</v>
      </c>
      <c r="AF234" s="41">
        <v>202223</v>
      </c>
      <c r="AG234" s="41" t="s">
        <v>46</v>
      </c>
      <c r="AH234" s="41">
        <v>520</v>
      </c>
      <c r="AI234" s="41">
        <v>13</v>
      </c>
      <c r="AJ234" s="41" t="s">
        <v>3451</v>
      </c>
      <c r="AK234" s="41">
        <v>1</v>
      </c>
      <c r="AL234" s="186">
        <v>62543</v>
      </c>
    </row>
    <row r="235" spans="31:38" x14ac:dyDescent="0.35">
      <c r="AE235" s="41" t="str">
        <f t="shared" si="45"/>
        <v>CAPFOR_520_14_1_202223</v>
      </c>
      <c r="AF235" s="41">
        <v>202223</v>
      </c>
      <c r="AG235" s="41" t="s">
        <v>46</v>
      </c>
      <c r="AH235" s="41">
        <v>520</v>
      </c>
      <c r="AI235" s="41">
        <v>14</v>
      </c>
      <c r="AJ235" s="41" t="s">
        <v>3452</v>
      </c>
      <c r="AK235" s="41">
        <v>1</v>
      </c>
      <c r="AL235" s="186">
        <v>0</v>
      </c>
    </row>
    <row r="236" spans="31:38" x14ac:dyDescent="0.35">
      <c r="AE236" s="41" t="str">
        <f t="shared" si="45"/>
        <v>CAPFOR_520_15_1_202223</v>
      </c>
      <c r="AF236" s="41">
        <v>202223</v>
      </c>
      <c r="AG236" s="41" t="s">
        <v>46</v>
      </c>
      <c r="AH236" s="41">
        <v>520</v>
      </c>
      <c r="AI236" s="41">
        <v>15</v>
      </c>
      <c r="AJ236" s="41" t="s">
        <v>3256</v>
      </c>
      <c r="AK236" s="41">
        <v>1</v>
      </c>
      <c r="AL236" s="186">
        <v>0</v>
      </c>
    </row>
    <row r="237" spans="31:38" x14ac:dyDescent="0.35">
      <c r="AE237" s="41" t="str">
        <f t="shared" si="45"/>
        <v>CAPFOR_520_16_1_202223</v>
      </c>
      <c r="AF237" s="41">
        <v>202223</v>
      </c>
      <c r="AG237" s="41" t="s">
        <v>46</v>
      </c>
      <c r="AH237" s="41">
        <v>520</v>
      </c>
      <c r="AI237" s="41">
        <v>16</v>
      </c>
      <c r="AJ237" s="41" t="s">
        <v>3453</v>
      </c>
      <c r="AK237" s="41">
        <v>1</v>
      </c>
      <c r="AL237" s="186">
        <v>62543</v>
      </c>
    </row>
    <row r="238" spans="31:38" x14ac:dyDescent="0.35">
      <c r="AE238" s="41" t="str">
        <f t="shared" si="45"/>
        <v>CAPFOR_520_17_1_202223</v>
      </c>
      <c r="AF238" s="41">
        <v>202223</v>
      </c>
      <c r="AG238" s="41" t="s">
        <v>46</v>
      </c>
      <c r="AH238" s="41">
        <v>520</v>
      </c>
      <c r="AI238" s="41">
        <v>17</v>
      </c>
      <c r="AJ238" s="41" t="s">
        <v>2010</v>
      </c>
      <c r="AK238" s="41">
        <v>1</v>
      </c>
      <c r="AL238" s="186">
        <v>0</v>
      </c>
    </row>
    <row r="239" spans="31:38" x14ac:dyDescent="0.35">
      <c r="AE239" s="41" t="str">
        <f t="shared" si="45"/>
        <v>CAPFOR_520_17.1_1_202223</v>
      </c>
      <c r="AF239" s="41">
        <v>202223</v>
      </c>
      <c r="AG239" s="41" t="s">
        <v>46</v>
      </c>
      <c r="AH239" s="41">
        <v>520</v>
      </c>
      <c r="AI239" s="41">
        <v>17.100000000000001</v>
      </c>
      <c r="AJ239" s="41" t="s">
        <v>3494</v>
      </c>
      <c r="AK239" s="41">
        <v>1</v>
      </c>
      <c r="AL239" s="186">
        <v>0</v>
      </c>
    </row>
    <row r="240" spans="31:38" x14ac:dyDescent="0.35">
      <c r="AE240" s="41" t="str">
        <f t="shared" si="45"/>
        <v>CAPFOR_520_19_3_202223</v>
      </c>
      <c r="AF240" s="41">
        <v>202223</v>
      </c>
      <c r="AG240" s="41" t="s">
        <v>46</v>
      </c>
      <c r="AH240" s="41">
        <v>520</v>
      </c>
      <c r="AI240" s="41">
        <v>19</v>
      </c>
      <c r="AJ240" s="41" t="s">
        <v>3258</v>
      </c>
      <c r="AK240" s="41">
        <v>3</v>
      </c>
      <c r="AL240" s="186">
        <v>62543</v>
      </c>
    </row>
    <row r="241" spans="31:38" x14ac:dyDescent="0.35">
      <c r="AE241" s="41" t="str">
        <f t="shared" si="45"/>
        <v>CAPFOR_520_20_3_202223</v>
      </c>
      <c r="AF241" s="41">
        <v>202223</v>
      </c>
      <c r="AG241" s="41" t="s">
        <v>46</v>
      </c>
      <c r="AH241" s="41">
        <v>520</v>
      </c>
      <c r="AI241" s="41">
        <v>20</v>
      </c>
      <c r="AJ241" s="41" t="s">
        <v>1308</v>
      </c>
      <c r="AK241" s="41">
        <v>3</v>
      </c>
      <c r="AL241" s="186">
        <v>0</v>
      </c>
    </row>
    <row r="242" spans="31:38" x14ac:dyDescent="0.35">
      <c r="AE242" s="41" t="str">
        <f t="shared" si="45"/>
        <v>CAPFOR_520_21_3_202223</v>
      </c>
      <c r="AF242" s="41">
        <v>202223</v>
      </c>
      <c r="AG242" s="41" t="s">
        <v>46</v>
      </c>
      <c r="AH242" s="41">
        <v>520</v>
      </c>
      <c r="AI242" s="41">
        <v>21</v>
      </c>
      <c r="AJ242" s="41" t="s">
        <v>1309</v>
      </c>
      <c r="AK242" s="41">
        <v>3</v>
      </c>
      <c r="AL242" s="186">
        <v>255</v>
      </c>
    </row>
    <row r="243" spans="31:38" x14ac:dyDescent="0.35">
      <c r="AE243" s="41" t="str">
        <f t="shared" si="45"/>
        <v>CAPFOR_520_22_3_202223</v>
      </c>
      <c r="AF243" s="41">
        <v>202223</v>
      </c>
      <c r="AG243" s="41" t="s">
        <v>46</v>
      </c>
      <c r="AH243" s="41">
        <v>520</v>
      </c>
      <c r="AI243" s="41">
        <v>22</v>
      </c>
      <c r="AJ243" s="41" t="s">
        <v>3454</v>
      </c>
      <c r="AK243" s="41">
        <v>3</v>
      </c>
      <c r="AL243" s="186">
        <v>255</v>
      </c>
    </row>
    <row r="244" spans="31:38" x14ac:dyDescent="0.35">
      <c r="AE244" s="41" t="str">
        <f t="shared" si="45"/>
        <v>CAPFOR_520_23_3_202223</v>
      </c>
      <c r="AF244" s="41">
        <v>202223</v>
      </c>
      <c r="AG244" s="41" t="s">
        <v>46</v>
      </c>
      <c r="AH244" s="41">
        <v>520</v>
      </c>
      <c r="AI244" s="41">
        <v>23</v>
      </c>
      <c r="AJ244" s="41" t="s">
        <v>2027</v>
      </c>
      <c r="AK244" s="41">
        <v>3</v>
      </c>
      <c r="AL244" s="186">
        <v>29982</v>
      </c>
    </row>
    <row r="245" spans="31:38" x14ac:dyDescent="0.35">
      <c r="AE245" s="41" t="str">
        <f t="shared" si="45"/>
        <v>CAPFOR_520_25_3_202223</v>
      </c>
      <c r="AF245" s="41">
        <v>202223</v>
      </c>
      <c r="AG245" s="41" t="s">
        <v>46</v>
      </c>
      <c r="AH245" s="41">
        <v>520</v>
      </c>
      <c r="AI245" s="41">
        <v>25</v>
      </c>
      <c r="AJ245" s="41" t="s">
        <v>1370</v>
      </c>
      <c r="AK245" s="41">
        <v>3</v>
      </c>
      <c r="AL245" s="186">
        <v>400</v>
      </c>
    </row>
    <row r="246" spans="31:38" x14ac:dyDescent="0.35">
      <c r="AE246" s="41" t="str">
        <f t="shared" si="45"/>
        <v>CAPFOR_520_26_3_202223</v>
      </c>
      <c r="AF246" s="41">
        <v>202223</v>
      </c>
      <c r="AG246" s="41" t="s">
        <v>46</v>
      </c>
      <c r="AH246" s="41">
        <v>520</v>
      </c>
      <c r="AI246" s="41">
        <v>26</v>
      </c>
      <c r="AJ246" s="41" t="s">
        <v>2032</v>
      </c>
      <c r="AK246" s="41">
        <v>3</v>
      </c>
      <c r="AL246" s="186">
        <v>255</v>
      </c>
    </row>
    <row r="247" spans="31:38" x14ac:dyDescent="0.35">
      <c r="AE247" s="41" t="str">
        <f t="shared" si="45"/>
        <v>CAPFOR_520_27_3_202223</v>
      </c>
      <c r="AF247" s="41">
        <v>202223</v>
      </c>
      <c r="AG247" s="41" t="s">
        <v>46</v>
      </c>
      <c r="AH247" s="41">
        <v>520</v>
      </c>
      <c r="AI247" s="41">
        <v>27</v>
      </c>
      <c r="AJ247" s="41" t="s">
        <v>2033</v>
      </c>
      <c r="AK247" s="41">
        <v>3</v>
      </c>
      <c r="AL247" s="186">
        <v>4968</v>
      </c>
    </row>
    <row r="248" spans="31:38" x14ac:dyDescent="0.35">
      <c r="AE248" s="41" t="str">
        <f t="shared" si="45"/>
        <v>CAPFOR_520_28_3_202223</v>
      </c>
      <c r="AF248" s="41">
        <v>202223</v>
      </c>
      <c r="AG248" s="41" t="s">
        <v>46</v>
      </c>
      <c r="AH248" s="41">
        <v>520</v>
      </c>
      <c r="AI248" s="41">
        <v>28</v>
      </c>
      <c r="AJ248" s="41" t="s">
        <v>2034</v>
      </c>
      <c r="AK248" s="41">
        <v>3</v>
      </c>
      <c r="AL248" s="186">
        <v>0</v>
      </c>
    </row>
    <row r="249" spans="31:38" x14ac:dyDescent="0.35">
      <c r="AE249" s="41" t="str">
        <f t="shared" si="45"/>
        <v>CAPFOR_520_29_3_202223</v>
      </c>
      <c r="AF249" s="41">
        <v>202223</v>
      </c>
      <c r="AG249" s="41" t="s">
        <v>46</v>
      </c>
      <c r="AH249" s="41">
        <v>520</v>
      </c>
      <c r="AI249" s="41">
        <v>29</v>
      </c>
      <c r="AJ249" s="41" t="s">
        <v>2035</v>
      </c>
      <c r="AK249" s="41">
        <v>3</v>
      </c>
      <c r="AL249" s="186">
        <v>10898</v>
      </c>
    </row>
    <row r="250" spans="31:38" x14ac:dyDescent="0.35">
      <c r="AE250" s="41" t="str">
        <f t="shared" si="45"/>
        <v>CAPFOR_520_30_3_202223</v>
      </c>
      <c r="AF250" s="41">
        <v>202223</v>
      </c>
      <c r="AG250" s="41" t="s">
        <v>46</v>
      </c>
      <c r="AH250" s="41">
        <v>520</v>
      </c>
      <c r="AI250" s="41">
        <v>30</v>
      </c>
      <c r="AJ250" s="41" t="s">
        <v>1357</v>
      </c>
      <c r="AK250" s="41">
        <v>3</v>
      </c>
      <c r="AL250" s="186">
        <v>4022</v>
      </c>
    </row>
    <row r="251" spans="31:38" x14ac:dyDescent="0.35">
      <c r="AE251" s="41" t="str">
        <f t="shared" si="45"/>
        <v>CAPFOR_520_30.1_3_202223</v>
      </c>
      <c r="AF251" s="41">
        <v>202223</v>
      </c>
      <c r="AG251" s="41" t="s">
        <v>46</v>
      </c>
      <c r="AH251" s="41">
        <v>520</v>
      </c>
      <c r="AI251" s="41">
        <v>30.1</v>
      </c>
      <c r="AJ251" s="41" t="s">
        <v>3616</v>
      </c>
      <c r="AK251" s="41">
        <v>3</v>
      </c>
      <c r="AL251" s="186">
        <v>4022</v>
      </c>
    </row>
    <row r="252" spans="31:38" x14ac:dyDescent="0.35">
      <c r="AE252" s="41" t="str">
        <f t="shared" si="45"/>
        <v>CAPFOR_520_30.2_3_202223</v>
      </c>
      <c r="AF252" s="41">
        <v>202223</v>
      </c>
      <c r="AG252" s="41" t="s">
        <v>46</v>
      </c>
      <c r="AH252" s="41">
        <v>520</v>
      </c>
      <c r="AI252" s="41">
        <v>30.2</v>
      </c>
      <c r="AJ252" s="41" t="s">
        <v>3617</v>
      </c>
      <c r="AK252" s="41">
        <v>3</v>
      </c>
      <c r="AL252" s="186">
        <v>0</v>
      </c>
    </row>
    <row r="253" spans="31:38" x14ac:dyDescent="0.35">
      <c r="AE253" s="41" t="str">
        <f t="shared" si="45"/>
        <v>CAPFOR_520_31_3_202223</v>
      </c>
      <c r="AF253" s="41">
        <v>202223</v>
      </c>
      <c r="AG253" s="41" t="s">
        <v>46</v>
      </c>
      <c r="AH253" s="41">
        <v>520</v>
      </c>
      <c r="AI253" s="41">
        <v>31</v>
      </c>
      <c r="AJ253" s="41" t="s">
        <v>1358</v>
      </c>
      <c r="AK253" s="41">
        <v>3</v>
      </c>
      <c r="AL253" s="186">
        <v>12018</v>
      </c>
    </row>
    <row r="254" spans="31:38" x14ac:dyDescent="0.35">
      <c r="AE254" s="41" t="str">
        <f t="shared" si="45"/>
        <v>CAPFOR_520_31.1_3_202223</v>
      </c>
      <c r="AF254" s="41">
        <v>202223</v>
      </c>
      <c r="AG254" s="41" t="s">
        <v>46</v>
      </c>
      <c r="AH254" s="41">
        <v>520</v>
      </c>
      <c r="AI254" s="41">
        <v>31.1</v>
      </c>
      <c r="AJ254" s="41" t="s">
        <v>2038</v>
      </c>
      <c r="AK254" s="41">
        <v>3</v>
      </c>
      <c r="AL254" s="186">
        <v>3210</v>
      </c>
    </row>
    <row r="255" spans="31:38" x14ac:dyDescent="0.35">
      <c r="AE255" s="41" t="str">
        <f t="shared" si="45"/>
        <v>CAPFOR_520_31.2_3_202223</v>
      </c>
      <c r="AF255" s="41">
        <v>202223</v>
      </c>
      <c r="AG255" s="41" t="s">
        <v>46</v>
      </c>
      <c r="AH255" s="41">
        <v>520</v>
      </c>
      <c r="AI255" s="41">
        <v>31.2</v>
      </c>
      <c r="AJ255" s="41" t="s">
        <v>2039</v>
      </c>
      <c r="AK255" s="41">
        <v>3</v>
      </c>
      <c r="AL255" s="186">
        <v>8808</v>
      </c>
    </row>
    <row r="256" spans="31:38" x14ac:dyDescent="0.35">
      <c r="AE256" s="41" t="str">
        <f t="shared" si="45"/>
        <v>CAPFOR_520_32_3_202223</v>
      </c>
      <c r="AF256" s="41">
        <v>202223</v>
      </c>
      <c r="AG256" s="41" t="s">
        <v>46</v>
      </c>
      <c r="AH256" s="41">
        <v>520</v>
      </c>
      <c r="AI256" s="41">
        <v>32</v>
      </c>
      <c r="AJ256" s="41" t="s">
        <v>3455</v>
      </c>
      <c r="AK256" s="41">
        <v>3</v>
      </c>
      <c r="AL256" s="186">
        <v>62543</v>
      </c>
    </row>
    <row r="257" spans="31:38" x14ac:dyDescent="0.35">
      <c r="AE257" s="41" t="str">
        <f t="shared" si="45"/>
        <v>CAPFOR_520_33_3_202223</v>
      </c>
      <c r="AF257" s="41">
        <v>202223</v>
      </c>
      <c r="AG257" s="41" t="s">
        <v>46</v>
      </c>
      <c r="AH257" s="41">
        <v>520</v>
      </c>
      <c r="AI257" s="41">
        <v>33</v>
      </c>
      <c r="AJ257" s="41" t="s">
        <v>2043</v>
      </c>
      <c r="AK257" s="41">
        <v>3</v>
      </c>
      <c r="AL257" s="186">
        <v>353661</v>
      </c>
    </row>
    <row r="258" spans="31:38" x14ac:dyDescent="0.35">
      <c r="AE258" s="41" t="str">
        <f t="shared" si="45"/>
        <v>CAPFOR_520_33.5_3_202223</v>
      </c>
      <c r="AF258" s="41">
        <v>202223</v>
      </c>
      <c r="AG258" s="41" t="s">
        <v>46</v>
      </c>
      <c r="AH258" s="41">
        <v>520</v>
      </c>
      <c r="AI258" s="41">
        <v>33.5</v>
      </c>
      <c r="AJ258" s="41" t="s">
        <v>3281</v>
      </c>
      <c r="AK258" s="41">
        <v>3</v>
      </c>
      <c r="AL258" s="186">
        <v>0</v>
      </c>
    </row>
    <row r="259" spans="31:38" x14ac:dyDescent="0.35">
      <c r="AE259" s="41" t="str">
        <f t="shared" si="45"/>
        <v>CAPFOR_520_34_3_202223</v>
      </c>
      <c r="AF259" s="41">
        <v>202223</v>
      </c>
      <c r="AG259" s="41" t="s">
        <v>46</v>
      </c>
      <c r="AH259" s="41">
        <v>520</v>
      </c>
      <c r="AI259" s="41">
        <v>34</v>
      </c>
      <c r="AJ259" s="41" t="s">
        <v>3456</v>
      </c>
      <c r="AK259" s="41">
        <v>3</v>
      </c>
      <c r="AL259" s="186">
        <v>16040</v>
      </c>
    </row>
    <row r="260" spans="31:38" x14ac:dyDescent="0.35">
      <c r="AE260" s="41" t="str">
        <f t="shared" si="45"/>
        <v>CAPFOR_520_35_3_202223</v>
      </c>
      <c r="AF260" s="41">
        <v>202223</v>
      </c>
      <c r="AG260" s="41" t="s">
        <v>46</v>
      </c>
      <c r="AH260" s="41">
        <v>520</v>
      </c>
      <c r="AI260" s="41">
        <v>35</v>
      </c>
      <c r="AJ260" s="41" t="s">
        <v>2044</v>
      </c>
      <c r="AK260" s="41">
        <v>3</v>
      </c>
      <c r="AL260" s="186">
        <v>6181</v>
      </c>
    </row>
    <row r="261" spans="31:38" x14ac:dyDescent="0.35">
      <c r="AE261" s="41" t="str">
        <f t="shared" si="45"/>
        <v>CAPFOR_520_36_3_202223</v>
      </c>
      <c r="AF261" s="41">
        <v>202223</v>
      </c>
      <c r="AG261" s="41" t="s">
        <v>46</v>
      </c>
      <c r="AH261" s="41">
        <v>520</v>
      </c>
      <c r="AI261" s="41">
        <v>36</v>
      </c>
      <c r="AJ261" s="41" t="s">
        <v>3457</v>
      </c>
      <c r="AK261" s="41">
        <v>3</v>
      </c>
      <c r="AL261" s="186">
        <v>9859</v>
      </c>
    </row>
    <row r="262" spans="31:38" x14ac:dyDescent="0.35">
      <c r="AE262" s="41" t="str">
        <f t="shared" ref="AE262:AE325" si="46">AG262&amp;"_"&amp;AH262&amp;"_"&amp;AI262&amp;"_"&amp;AK262&amp;"_"&amp;AF262</f>
        <v>CAPFOR_520_37_3_202223</v>
      </c>
      <c r="AF262" s="41">
        <v>202223</v>
      </c>
      <c r="AG262" s="41" t="s">
        <v>46</v>
      </c>
      <c r="AH262" s="41">
        <v>520</v>
      </c>
      <c r="AI262" s="41">
        <v>37</v>
      </c>
      <c r="AJ262" s="41" t="s">
        <v>3458</v>
      </c>
      <c r="AK262" s="41">
        <v>3</v>
      </c>
      <c r="AL262" s="186">
        <v>363520</v>
      </c>
    </row>
    <row r="263" spans="31:38" x14ac:dyDescent="0.35">
      <c r="AE263" s="41" t="str">
        <f t="shared" si="46"/>
        <v>CAPFOR_520_38_3_202223</v>
      </c>
      <c r="AF263" s="41">
        <v>202223</v>
      </c>
      <c r="AG263" s="41" t="s">
        <v>46</v>
      </c>
      <c r="AH263" s="41">
        <v>520</v>
      </c>
      <c r="AI263" s="41">
        <v>38</v>
      </c>
      <c r="AJ263" s="41" t="s">
        <v>2046</v>
      </c>
      <c r="AK263" s="41">
        <v>3</v>
      </c>
      <c r="AL263" s="186">
        <v>296035</v>
      </c>
    </row>
    <row r="264" spans="31:38" x14ac:dyDescent="0.35">
      <c r="AE264" s="41" t="str">
        <f t="shared" si="46"/>
        <v>CAPFOR_520_39_3_202223</v>
      </c>
      <c r="AF264" s="41">
        <v>202223</v>
      </c>
      <c r="AG264" s="41" t="s">
        <v>46</v>
      </c>
      <c r="AH264" s="41">
        <v>520</v>
      </c>
      <c r="AI264" s="41">
        <v>39</v>
      </c>
      <c r="AJ264" s="41" t="s">
        <v>2047</v>
      </c>
      <c r="AK264" s="41">
        <v>3</v>
      </c>
      <c r="AL264" s="186">
        <v>3600</v>
      </c>
    </row>
    <row r="265" spans="31:38" x14ac:dyDescent="0.35">
      <c r="AE265" s="41" t="str">
        <f t="shared" si="46"/>
        <v>CAPFOR_520_40_3_202223</v>
      </c>
      <c r="AF265" s="41">
        <v>202223</v>
      </c>
      <c r="AG265" s="41" t="s">
        <v>46</v>
      </c>
      <c r="AH265" s="41">
        <v>520</v>
      </c>
      <c r="AI265" s="41">
        <v>40</v>
      </c>
      <c r="AJ265" s="41" t="s">
        <v>2048</v>
      </c>
      <c r="AK265" s="41">
        <v>3</v>
      </c>
      <c r="AL265" s="186">
        <v>49000</v>
      </c>
    </row>
    <row r="266" spans="31:38" x14ac:dyDescent="0.35">
      <c r="AE266" s="41" t="str">
        <f t="shared" si="46"/>
        <v>CAPFOR_520_41_3_202223</v>
      </c>
      <c r="AF266" s="41">
        <v>202223</v>
      </c>
      <c r="AG266" s="41" t="s">
        <v>46</v>
      </c>
      <c r="AH266" s="41">
        <v>520</v>
      </c>
      <c r="AI266" s="41">
        <v>41</v>
      </c>
      <c r="AJ266" s="41" t="s">
        <v>2049</v>
      </c>
      <c r="AK266" s="41">
        <v>3</v>
      </c>
      <c r="AL266" s="186">
        <v>320000</v>
      </c>
    </row>
    <row r="267" spans="31:38" x14ac:dyDescent="0.35">
      <c r="AE267" s="41" t="str">
        <f t="shared" si="46"/>
        <v>CAPFOR_520_42_3_202223</v>
      </c>
      <c r="AF267" s="41">
        <v>202223</v>
      </c>
      <c r="AG267" s="41" t="s">
        <v>46</v>
      </c>
      <c r="AH267" s="41">
        <v>520</v>
      </c>
      <c r="AI267" s="41">
        <v>42</v>
      </c>
      <c r="AJ267" s="41" t="s">
        <v>2050</v>
      </c>
      <c r="AK267" s="41">
        <v>3</v>
      </c>
      <c r="AL267" s="186">
        <v>20000</v>
      </c>
    </row>
    <row r="268" spans="31:38" x14ac:dyDescent="0.35">
      <c r="AE268" s="41" t="str">
        <f t="shared" si="46"/>
        <v>CAPFOR_520_43_3_202223</v>
      </c>
      <c r="AF268" s="41">
        <v>202223</v>
      </c>
      <c r="AG268" s="41" t="s">
        <v>46</v>
      </c>
      <c r="AH268" s="41">
        <v>520</v>
      </c>
      <c r="AI268" s="41">
        <v>43</v>
      </c>
      <c r="AJ268" s="41" t="s">
        <v>2051</v>
      </c>
      <c r="AK268" s="41">
        <v>3</v>
      </c>
      <c r="AL268" s="186">
        <v>15400</v>
      </c>
    </row>
    <row r="269" spans="31:38" x14ac:dyDescent="0.35">
      <c r="AE269" s="41" t="str">
        <f t="shared" si="46"/>
        <v>CAPFOR_520_44_3_202223</v>
      </c>
      <c r="AF269" s="41">
        <v>202223</v>
      </c>
      <c r="AG269" s="41" t="s">
        <v>46</v>
      </c>
      <c r="AH269" s="41">
        <v>520</v>
      </c>
      <c r="AI269" s="41">
        <v>44</v>
      </c>
      <c r="AJ269" s="41" t="s">
        <v>3261</v>
      </c>
      <c r="AK269" s="41">
        <v>3</v>
      </c>
      <c r="AL269" s="186">
        <v>411000</v>
      </c>
    </row>
    <row r="270" spans="31:38" x14ac:dyDescent="0.35">
      <c r="AE270" s="41" t="str">
        <f t="shared" si="46"/>
        <v>CAPFOR_520_45_3_202223</v>
      </c>
      <c r="AF270" s="41">
        <v>202223</v>
      </c>
      <c r="AG270" s="41" t="s">
        <v>46</v>
      </c>
      <c r="AH270" s="41">
        <v>520</v>
      </c>
      <c r="AI270" s="41">
        <v>45</v>
      </c>
      <c r="AJ270" s="41" t="s">
        <v>3262</v>
      </c>
      <c r="AK270" s="41">
        <v>3</v>
      </c>
      <c r="AL270" s="186">
        <v>446000</v>
      </c>
    </row>
    <row r="271" spans="31:38" x14ac:dyDescent="0.35">
      <c r="AE271" s="41" t="str">
        <f t="shared" si="46"/>
        <v>CAPFOR_520_46_3_202223</v>
      </c>
      <c r="AF271" s="41">
        <v>202223</v>
      </c>
      <c r="AG271" s="41" t="s">
        <v>46</v>
      </c>
      <c r="AH271" s="41">
        <v>520</v>
      </c>
      <c r="AI271" s="41">
        <v>46</v>
      </c>
      <c r="AJ271" s="41" t="s">
        <v>2060</v>
      </c>
      <c r="AK271" s="41">
        <v>3</v>
      </c>
      <c r="AL271" s="186">
        <v>0</v>
      </c>
    </row>
    <row r="272" spans="31:38" x14ac:dyDescent="0.35">
      <c r="AE272" s="41" t="str">
        <f t="shared" si="46"/>
        <v>CAPFOR_520_47_3_202223</v>
      </c>
      <c r="AF272" s="41">
        <v>202223</v>
      </c>
      <c r="AG272" s="41" t="s">
        <v>46</v>
      </c>
      <c r="AH272" s="41">
        <v>520</v>
      </c>
      <c r="AI272" s="41">
        <v>47</v>
      </c>
      <c r="AJ272" s="41" t="s">
        <v>2061</v>
      </c>
      <c r="AK272" s="41">
        <v>3</v>
      </c>
      <c r="AL272" s="186">
        <v>0</v>
      </c>
    </row>
    <row r="273" spans="31:38" x14ac:dyDescent="0.35">
      <c r="AE273" s="41" t="str">
        <f t="shared" si="46"/>
        <v>CAPFOR_520_48_3_202223</v>
      </c>
      <c r="AF273" s="41">
        <v>202223</v>
      </c>
      <c r="AG273" s="41" t="s">
        <v>46</v>
      </c>
      <c r="AH273" s="41">
        <v>520</v>
      </c>
      <c r="AI273" s="41">
        <v>48</v>
      </c>
      <c r="AJ273" s="41" t="s">
        <v>2029</v>
      </c>
      <c r="AK273" s="41">
        <v>3</v>
      </c>
      <c r="AL273" s="186">
        <v>0</v>
      </c>
    </row>
    <row r="274" spans="31:38" x14ac:dyDescent="0.35">
      <c r="AE274" s="41" t="str">
        <f t="shared" si="46"/>
        <v>CAPFOR_520_49_3_202223</v>
      </c>
      <c r="AF274" s="41">
        <v>202223</v>
      </c>
      <c r="AG274" s="41" t="s">
        <v>46</v>
      </c>
      <c r="AH274" s="41">
        <v>520</v>
      </c>
      <c r="AI274" s="41">
        <v>49</v>
      </c>
      <c r="AJ274" s="41" t="s">
        <v>2030</v>
      </c>
      <c r="AK274" s="41">
        <v>3</v>
      </c>
      <c r="AL274" s="186">
        <v>0</v>
      </c>
    </row>
    <row r="275" spans="31:38" x14ac:dyDescent="0.35">
      <c r="AE275" s="41" t="str">
        <f t="shared" si="46"/>
        <v>CAPFOR_520_50_3_202223</v>
      </c>
      <c r="AF275" s="41">
        <v>202223</v>
      </c>
      <c r="AG275" s="41" t="s">
        <v>46</v>
      </c>
      <c r="AH275" s="41">
        <v>520</v>
      </c>
      <c r="AI275" s="41">
        <v>50</v>
      </c>
      <c r="AJ275" s="41" t="s">
        <v>2031</v>
      </c>
      <c r="AK275" s="41">
        <v>3</v>
      </c>
      <c r="AL275" s="186">
        <v>400</v>
      </c>
    </row>
    <row r="276" spans="31:38" x14ac:dyDescent="0.35">
      <c r="AE276" s="41" t="str">
        <f t="shared" si="46"/>
        <v>CAPFOR_522_1_1_202223</v>
      </c>
      <c r="AF276" s="41">
        <v>202223</v>
      </c>
      <c r="AG276" s="41" t="s">
        <v>46</v>
      </c>
      <c r="AH276" s="41">
        <v>522</v>
      </c>
      <c r="AI276" s="41">
        <v>1</v>
      </c>
      <c r="AJ276" s="41" t="s">
        <v>1334</v>
      </c>
      <c r="AK276" s="41">
        <v>1</v>
      </c>
      <c r="AL276" s="186">
        <v>12534.495999999999</v>
      </c>
    </row>
    <row r="277" spans="31:38" x14ac:dyDescent="0.35">
      <c r="AE277" s="41" t="str">
        <f t="shared" si="46"/>
        <v>CAPFOR_522_2_1_202223</v>
      </c>
      <c r="AF277" s="41">
        <v>202223</v>
      </c>
      <c r="AG277" s="41" t="s">
        <v>46</v>
      </c>
      <c r="AH277" s="41">
        <v>522</v>
      </c>
      <c r="AI277" s="41">
        <v>2</v>
      </c>
      <c r="AJ277" s="41" t="s">
        <v>3254</v>
      </c>
      <c r="AK277" s="41">
        <v>1</v>
      </c>
      <c r="AL277" s="186">
        <v>1220</v>
      </c>
    </row>
    <row r="278" spans="31:38" x14ac:dyDescent="0.35">
      <c r="AE278" s="41" t="str">
        <f t="shared" si="46"/>
        <v>CAPFOR_522_3_1_202223</v>
      </c>
      <c r="AF278" s="41">
        <v>202223</v>
      </c>
      <c r="AG278" s="41" t="s">
        <v>46</v>
      </c>
      <c r="AH278" s="41">
        <v>522</v>
      </c>
      <c r="AI278" s="41">
        <v>3</v>
      </c>
      <c r="AJ278" s="41" t="s">
        <v>3165</v>
      </c>
      <c r="AK278" s="41">
        <v>1</v>
      </c>
      <c r="AL278" s="186">
        <v>1850</v>
      </c>
    </row>
    <row r="279" spans="31:38" x14ac:dyDescent="0.35">
      <c r="AE279" s="41" t="str">
        <f t="shared" si="46"/>
        <v>CAPFOR_522_4_1_202223</v>
      </c>
      <c r="AF279" s="41">
        <v>202223</v>
      </c>
      <c r="AG279" s="41" t="s">
        <v>46</v>
      </c>
      <c r="AH279" s="41">
        <v>522</v>
      </c>
      <c r="AI279" s="41">
        <v>4</v>
      </c>
      <c r="AJ279" s="41" t="s">
        <v>3255</v>
      </c>
      <c r="AK279" s="41">
        <v>1</v>
      </c>
      <c r="AL279" s="186">
        <v>507.23</v>
      </c>
    </row>
    <row r="280" spans="31:38" x14ac:dyDescent="0.35">
      <c r="AE280" s="41" t="str">
        <f t="shared" si="46"/>
        <v>CAPFOR_522_5_1_202223</v>
      </c>
      <c r="AF280" s="41">
        <v>202223</v>
      </c>
      <c r="AG280" s="41" t="s">
        <v>46</v>
      </c>
      <c r="AH280" s="41">
        <v>522</v>
      </c>
      <c r="AI280" s="41">
        <v>5</v>
      </c>
      <c r="AJ280" s="41" t="s">
        <v>664</v>
      </c>
      <c r="AK280" s="41">
        <v>1</v>
      </c>
      <c r="AL280" s="186">
        <v>89.283000000000001</v>
      </c>
    </row>
    <row r="281" spans="31:38" x14ac:dyDescent="0.35">
      <c r="AE281" s="41" t="str">
        <f t="shared" si="46"/>
        <v>CAPFOR_522_6_1_202223</v>
      </c>
      <c r="AF281" s="41">
        <v>202223</v>
      </c>
      <c r="AG281" s="41" t="s">
        <v>46</v>
      </c>
      <c r="AH281" s="41">
        <v>522</v>
      </c>
      <c r="AI281" s="41">
        <v>6</v>
      </c>
      <c r="AJ281" s="41" t="s">
        <v>3192</v>
      </c>
      <c r="AK281" s="41">
        <v>1</v>
      </c>
      <c r="AL281" s="186">
        <v>11864.448</v>
      </c>
    </row>
    <row r="282" spans="31:38" x14ac:dyDescent="0.35">
      <c r="AE282" s="41" t="str">
        <f t="shared" si="46"/>
        <v>CAPFOR_522_7_1_202223</v>
      </c>
      <c r="AF282" s="41">
        <v>202223</v>
      </c>
      <c r="AG282" s="41" t="s">
        <v>46</v>
      </c>
      <c r="AH282" s="41">
        <v>522</v>
      </c>
      <c r="AI282" s="41">
        <v>7</v>
      </c>
      <c r="AJ282" s="41" t="s">
        <v>2157</v>
      </c>
      <c r="AK282" s="41">
        <v>1</v>
      </c>
      <c r="AL282" s="186">
        <v>4279.1570000000002</v>
      </c>
    </row>
    <row r="283" spans="31:38" x14ac:dyDescent="0.35">
      <c r="AE283" s="41" t="str">
        <f t="shared" si="46"/>
        <v>CAPFOR_522_8_1_202223</v>
      </c>
      <c r="AF283" s="41">
        <v>202223</v>
      </c>
      <c r="AG283" s="41" t="s">
        <v>46</v>
      </c>
      <c r="AH283" s="41">
        <v>522</v>
      </c>
      <c r="AI283" s="41">
        <v>8</v>
      </c>
      <c r="AJ283" s="41" t="s">
        <v>3449</v>
      </c>
      <c r="AK283" s="41">
        <v>1</v>
      </c>
      <c r="AL283" s="186">
        <v>16740.118000000002</v>
      </c>
    </row>
    <row r="284" spans="31:38" x14ac:dyDescent="0.35">
      <c r="AE284" s="41" t="str">
        <f t="shared" si="46"/>
        <v>CAPFOR_522_9_1_202223</v>
      </c>
      <c r="AF284" s="41">
        <v>202223</v>
      </c>
      <c r="AG284" s="41" t="s">
        <v>46</v>
      </c>
      <c r="AH284" s="41">
        <v>522</v>
      </c>
      <c r="AI284" s="41">
        <v>9</v>
      </c>
      <c r="AJ284" s="41" t="s">
        <v>2322</v>
      </c>
      <c r="AK284" s="41">
        <v>1</v>
      </c>
      <c r="AL284" s="186">
        <v>56429.677000000003</v>
      </c>
    </row>
    <row r="285" spans="31:38" x14ac:dyDescent="0.35">
      <c r="AE285" s="41" t="str">
        <f t="shared" si="46"/>
        <v>CAPFOR_522_10_1_202223</v>
      </c>
      <c r="AF285" s="41">
        <v>202223</v>
      </c>
      <c r="AG285" s="41" t="s">
        <v>46</v>
      </c>
      <c r="AH285" s="41">
        <v>522</v>
      </c>
      <c r="AI285" s="41">
        <v>10</v>
      </c>
      <c r="AJ285" s="41" t="s">
        <v>3196</v>
      </c>
      <c r="AK285" s="41">
        <v>1</v>
      </c>
      <c r="AL285" s="186">
        <v>1230</v>
      </c>
    </row>
    <row r="286" spans="31:38" x14ac:dyDescent="0.35">
      <c r="AE286" s="41" t="str">
        <f t="shared" si="46"/>
        <v>CAPFOR_522_11_1_202223</v>
      </c>
      <c r="AF286" s="41">
        <v>202223</v>
      </c>
      <c r="AG286" s="41" t="s">
        <v>46</v>
      </c>
      <c r="AH286" s="41">
        <v>522</v>
      </c>
      <c r="AI286" s="41">
        <v>11</v>
      </c>
      <c r="AJ286" s="41" t="s">
        <v>3450</v>
      </c>
      <c r="AK286" s="41">
        <v>1</v>
      </c>
      <c r="AL286" s="186">
        <v>57659.677000000003</v>
      </c>
    </row>
    <row r="287" spans="31:38" x14ac:dyDescent="0.35">
      <c r="AE287" s="41" t="str">
        <f t="shared" si="46"/>
        <v>CAPFOR_522_12_1_202223</v>
      </c>
      <c r="AF287" s="41">
        <v>202223</v>
      </c>
      <c r="AG287" s="41" t="s">
        <v>46</v>
      </c>
      <c r="AH287" s="41">
        <v>522</v>
      </c>
      <c r="AI287" s="41">
        <v>12</v>
      </c>
      <c r="AJ287" s="41" t="s">
        <v>3170</v>
      </c>
      <c r="AK287" s="41">
        <v>1</v>
      </c>
      <c r="AL287" s="186">
        <v>0</v>
      </c>
    </row>
    <row r="288" spans="31:38" x14ac:dyDescent="0.35">
      <c r="AE288" s="41" t="str">
        <f t="shared" si="46"/>
        <v>CAPFOR_522_13_1_202223</v>
      </c>
      <c r="AF288" s="41">
        <v>202223</v>
      </c>
      <c r="AG288" s="41" t="s">
        <v>46</v>
      </c>
      <c r="AH288" s="41">
        <v>522</v>
      </c>
      <c r="AI288" s="41">
        <v>13</v>
      </c>
      <c r="AJ288" s="41" t="s">
        <v>3451</v>
      </c>
      <c r="AK288" s="41">
        <v>1</v>
      </c>
      <c r="AL288" s="186">
        <v>90004.290999999997</v>
      </c>
    </row>
    <row r="289" spans="31:38" x14ac:dyDescent="0.35">
      <c r="AE289" s="41" t="str">
        <f t="shared" si="46"/>
        <v>CAPFOR_522_14_1_202223</v>
      </c>
      <c r="AF289" s="41">
        <v>202223</v>
      </c>
      <c r="AG289" s="41" t="s">
        <v>46</v>
      </c>
      <c r="AH289" s="41">
        <v>522</v>
      </c>
      <c r="AI289" s="41">
        <v>14</v>
      </c>
      <c r="AJ289" s="41" t="s">
        <v>3452</v>
      </c>
      <c r="AK289" s="41">
        <v>1</v>
      </c>
      <c r="AL289" s="186">
        <v>0</v>
      </c>
    </row>
    <row r="290" spans="31:38" x14ac:dyDescent="0.35">
      <c r="AE290" s="41" t="str">
        <f t="shared" si="46"/>
        <v>CAPFOR_522_15_1_202223</v>
      </c>
      <c r="AF290" s="41">
        <v>202223</v>
      </c>
      <c r="AG290" s="41" t="s">
        <v>46</v>
      </c>
      <c r="AH290" s="41">
        <v>522</v>
      </c>
      <c r="AI290" s="41">
        <v>15</v>
      </c>
      <c r="AJ290" s="41" t="s">
        <v>3256</v>
      </c>
      <c r="AK290" s="41">
        <v>1</v>
      </c>
      <c r="AL290" s="186">
        <v>0</v>
      </c>
    </row>
    <row r="291" spans="31:38" x14ac:dyDescent="0.35">
      <c r="AE291" s="41" t="str">
        <f t="shared" si="46"/>
        <v>CAPFOR_522_16_1_202223</v>
      </c>
      <c r="AF291" s="41">
        <v>202223</v>
      </c>
      <c r="AG291" s="41" t="s">
        <v>46</v>
      </c>
      <c r="AH291" s="41">
        <v>522</v>
      </c>
      <c r="AI291" s="41">
        <v>16</v>
      </c>
      <c r="AJ291" s="41" t="s">
        <v>3453</v>
      </c>
      <c r="AK291" s="41">
        <v>1</v>
      </c>
      <c r="AL291" s="186">
        <v>90004.290999999997</v>
      </c>
    </row>
    <row r="292" spans="31:38" x14ac:dyDescent="0.35">
      <c r="AE292" s="41" t="str">
        <f t="shared" si="46"/>
        <v>CAPFOR_522_17_1_202223</v>
      </c>
      <c r="AF292" s="41">
        <v>202223</v>
      </c>
      <c r="AG292" s="41" t="s">
        <v>46</v>
      </c>
      <c r="AH292" s="41">
        <v>522</v>
      </c>
      <c r="AI292" s="41">
        <v>17</v>
      </c>
      <c r="AJ292" s="41" t="s">
        <v>2010</v>
      </c>
      <c r="AK292" s="41">
        <v>1</v>
      </c>
      <c r="AL292" s="186">
        <v>0</v>
      </c>
    </row>
    <row r="293" spans="31:38" x14ac:dyDescent="0.35">
      <c r="AE293" s="41" t="str">
        <f t="shared" si="46"/>
        <v>CAPFOR_522_17.1_1_202223</v>
      </c>
      <c r="AF293" s="41">
        <v>202223</v>
      </c>
      <c r="AG293" s="41" t="s">
        <v>46</v>
      </c>
      <c r="AH293" s="41">
        <v>522</v>
      </c>
      <c r="AI293" s="41">
        <v>17.100000000000001</v>
      </c>
      <c r="AJ293" s="41" t="s">
        <v>3494</v>
      </c>
      <c r="AK293" s="41">
        <v>1</v>
      </c>
      <c r="AL293" s="186">
        <v>0</v>
      </c>
    </row>
    <row r="294" spans="31:38" x14ac:dyDescent="0.35">
      <c r="AE294" s="41" t="str">
        <f t="shared" si="46"/>
        <v>CAPFOR_522_19_3_202223</v>
      </c>
      <c r="AF294" s="41">
        <v>202223</v>
      </c>
      <c r="AG294" s="41" t="s">
        <v>46</v>
      </c>
      <c r="AH294" s="41">
        <v>522</v>
      </c>
      <c r="AI294" s="41">
        <v>19</v>
      </c>
      <c r="AJ294" s="41" t="s">
        <v>3258</v>
      </c>
      <c r="AK294" s="41">
        <v>3</v>
      </c>
      <c r="AL294" s="186">
        <v>90004.290999999997</v>
      </c>
    </row>
    <row r="295" spans="31:38" x14ac:dyDescent="0.35">
      <c r="AE295" s="41" t="str">
        <f t="shared" si="46"/>
        <v>CAPFOR_522_20_3_202223</v>
      </c>
      <c r="AF295" s="41">
        <v>202223</v>
      </c>
      <c r="AG295" s="41" t="s">
        <v>46</v>
      </c>
      <c r="AH295" s="41">
        <v>522</v>
      </c>
      <c r="AI295" s="41">
        <v>20</v>
      </c>
      <c r="AJ295" s="41" t="s">
        <v>1308</v>
      </c>
      <c r="AK295" s="41">
        <v>3</v>
      </c>
      <c r="AL295" s="186">
        <v>0</v>
      </c>
    </row>
    <row r="296" spans="31:38" x14ac:dyDescent="0.35">
      <c r="AE296" s="41" t="str">
        <f t="shared" si="46"/>
        <v>CAPFOR_522_21_3_202223</v>
      </c>
      <c r="AF296" s="41">
        <v>202223</v>
      </c>
      <c r="AG296" s="41" t="s">
        <v>46</v>
      </c>
      <c r="AH296" s="41">
        <v>522</v>
      </c>
      <c r="AI296" s="41">
        <v>21</v>
      </c>
      <c r="AJ296" s="41" t="s">
        <v>1309</v>
      </c>
      <c r="AK296" s="41">
        <v>3</v>
      </c>
      <c r="AL296" s="186">
        <v>1327</v>
      </c>
    </row>
    <row r="297" spans="31:38" x14ac:dyDescent="0.35">
      <c r="AE297" s="41" t="str">
        <f t="shared" si="46"/>
        <v>CAPFOR_522_22_3_202223</v>
      </c>
      <c r="AF297" s="41">
        <v>202223</v>
      </c>
      <c r="AG297" s="41" t="s">
        <v>46</v>
      </c>
      <c r="AH297" s="41">
        <v>522</v>
      </c>
      <c r="AI297" s="41">
        <v>22</v>
      </c>
      <c r="AJ297" s="41" t="s">
        <v>3454</v>
      </c>
      <c r="AK297" s="41">
        <v>3</v>
      </c>
      <c r="AL297" s="186">
        <v>1327</v>
      </c>
    </row>
    <row r="298" spans="31:38" x14ac:dyDescent="0.35">
      <c r="AE298" s="41" t="str">
        <f t="shared" si="46"/>
        <v>CAPFOR_522_23_3_202223</v>
      </c>
      <c r="AF298" s="41">
        <v>202223</v>
      </c>
      <c r="AG298" s="41" t="s">
        <v>46</v>
      </c>
      <c r="AH298" s="41">
        <v>522</v>
      </c>
      <c r="AI298" s="41">
        <v>23</v>
      </c>
      <c r="AJ298" s="41" t="s">
        <v>2027</v>
      </c>
      <c r="AK298" s="41">
        <v>3</v>
      </c>
      <c r="AL298" s="186">
        <v>11492.737999999999</v>
      </c>
    </row>
    <row r="299" spans="31:38" x14ac:dyDescent="0.35">
      <c r="AE299" s="41" t="str">
        <f t="shared" si="46"/>
        <v>CAPFOR_522_25_3_202223</v>
      </c>
      <c r="AF299" s="41">
        <v>202223</v>
      </c>
      <c r="AG299" s="41" t="s">
        <v>46</v>
      </c>
      <c r="AH299" s="41">
        <v>522</v>
      </c>
      <c r="AI299" s="41">
        <v>25</v>
      </c>
      <c r="AJ299" s="41" t="s">
        <v>1370</v>
      </c>
      <c r="AK299" s="41">
        <v>3</v>
      </c>
      <c r="AL299" s="186">
        <v>859.56500000000005</v>
      </c>
    </row>
    <row r="300" spans="31:38" x14ac:dyDescent="0.35">
      <c r="AE300" s="41" t="str">
        <f t="shared" si="46"/>
        <v>CAPFOR_522_26_3_202223</v>
      </c>
      <c r="AF300" s="41">
        <v>202223</v>
      </c>
      <c r="AG300" s="41" t="s">
        <v>46</v>
      </c>
      <c r="AH300" s="41">
        <v>522</v>
      </c>
      <c r="AI300" s="41">
        <v>26</v>
      </c>
      <c r="AJ300" s="41" t="s">
        <v>2032</v>
      </c>
      <c r="AK300" s="41">
        <v>3</v>
      </c>
      <c r="AL300" s="186">
        <v>11938.799000000001</v>
      </c>
    </row>
    <row r="301" spans="31:38" x14ac:dyDescent="0.35">
      <c r="AE301" s="41" t="str">
        <f t="shared" si="46"/>
        <v>CAPFOR_522_27_3_202223</v>
      </c>
      <c r="AF301" s="41">
        <v>202223</v>
      </c>
      <c r="AG301" s="41" t="s">
        <v>46</v>
      </c>
      <c r="AH301" s="41">
        <v>522</v>
      </c>
      <c r="AI301" s="41">
        <v>27</v>
      </c>
      <c r="AJ301" s="41" t="s">
        <v>2033</v>
      </c>
      <c r="AK301" s="41">
        <v>3</v>
      </c>
      <c r="AL301" s="186">
        <v>7521</v>
      </c>
    </row>
    <row r="302" spans="31:38" x14ac:dyDescent="0.35">
      <c r="AE302" s="41" t="str">
        <f t="shared" si="46"/>
        <v>CAPFOR_522_28_3_202223</v>
      </c>
      <c r="AF302" s="41">
        <v>202223</v>
      </c>
      <c r="AG302" s="41" t="s">
        <v>46</v>
      </c>
      <c r="AH302" s="41">
        <v>522</v>
      </c>
      <c r="AI302" s="41">
        <v>28</v>
      </c>
      <c r="AJ302" s="41" t="s">
        <v>2034</v>
      </c>
      <c r="AK302" s="41">
        <v>3</v>
      </c>
      <c r="AL302" s="186">
        <v>5791.808</v>
      </c>
    </row>
    <row r="303" spans="31:38" x14ac:dyDescent="0.35">
      <c r="AE303" s="41" t="str">
        <f t="shared" si="46"/>
        <v>CAPFOR_522_29_3_202223</v>
      </c>
      <c r="AF303" s="41">
        <v>202223</v>
      </c>
      <c r="AG303" s="41" t="s">
        <v>46</v>
      </c>
      <c r="AH303" s="41">
        <v>522</v>
      </c>
      <c r="AI303" s="41">
        <v>29</v>
      </c>
      <c r="AJ303" s="41" t="s">
        <v>2035</v>
      </c>
      <c r="AK303" s="41">
        <v>3</v>
      </c>
      <c r="AL303" s="186">
        <v>1238</v>
      </c>
    </row>
    <row r="304" spans="31:38" x14ac:dyDescent="0.35">
      <c r="AE304" s="41" t="str">
        <f t="shared" si="46"/>
        <v>CAPFOR_522_30_3_202223</v>
      </c>
      <c r="AF304" s="41">
        <v>202223</v>
      </c>
      <c r="AG304" s="41" t="s">
        <v>46</v>
      </c>
      <c r="AH304" s="41">
        <v>522</v>
      </c>
      <c r="AI304" s="41">
        <v>30</v>
      </c>
      <c r="AJ304" s="41" t="s">
        <v>1357</v>
      </c>
      <c r="AK304" s="41">
        <v>3</v>
      </c>
      <c r="AL304" s="186">
        <v>3481</v>
      </c>
    </row>
    <row r="305" spans="31:38" x14ac:dyDescent="0.35">
      <c r="AE305" s="41" t="str">
        <f t="shared" si="46"/>
        <v>CAPFOR_522_30.1_3_202223</v>
      </c>
      <c r="AF305" s="41">
        <v>202223</v>
      </c>
      <c r="AG305" s="41" t="s">
        <v>46</v>
      </c>
      <c r="AH305" s="41">
        <v>522</v>
      </c>
      <c r="AI305" s="41">
        <v>30.1</v>
      </c>
      <c r="AJ305" s="41" t="s">
        <v>3616</v>
      </c>
      <c r="AK305" s="41">
        <v>3</v>
      </c>
      <c r="AL305" s="186">
        <v>3481</v>
      </c>
    </row>
    <row r="306" spans="31:38" x14ac:dyDescent="0.35">
      <c r="AE306" s="41" t="str">
        <f t="shared" si="46"/>
        <v>CAPFOR_522_30.2_3_202223</v>
      </c>
      <c r="AF306" s="41">
        <v>202223</v>
      </c>
      <c r="AG306" s="41" t="s">
        <v>46</v>
      </c>
      <c r="AH306" s="41">
        <v>522</v>
      </c>
      <c r="AI306" s="41">
        <v>30.2</v>
      </c>
      <c r="AJ306" s="41" t="s">
        <v>3617</v>
      </c>
      <c r="AK306" s="41">
        <v>3</v>
      </c>
      <c r="AL306" s="186">
        <v>0</v>
      </c>
    </row>
    <row r="307" spans="31:38" x14ac:dyDescent="0.35">
      <c r="AE307" s="41" t="str">
        <f t="shared" si="46"/>
        <v>CAPFOR_522_31_3_202223</v>
      </c>
      <c r="AF307" s="41">
        <v>202223</v>
      </c>
      <c r="AG307" s="41" t="s">
        <v>46</v>
      </c>
      <c r="AH307" s="41">
        <v>522</v>
      </c>
      <c r="AI307" s="41">
        <v>31</v>
      </c>
      <c r="AJ307" s="41" t="s">
        <v>1358</v>
      </c>
      <c r="AK307" s="41">
        <v>3</v>
      </c>
      <c r="AL307" s="186">
        <v>47681.385000000002</v>
      </c>
    </row>
    <row r="308" spans="31:38" x14ac:dyDescent="0.35">
      <c r="AE308" s="41" t="str">
        <f t="shared" si="46"/>
        <v>CAPFOR_522_31.1_3_202223</v>
      </c>
      <c r="AF308" s="41">
        <v>202223</v>
      </c>
      <c r="AG308" s="41" t="s">
        <v>46</v>
      </c>
      <c r="AH308" s="41">
        <v>522</v>
      </c>
      <c r="AI308" s="41">
        <v>31.1</v>
      </c>
      <c r="AJ308" s="41" t="s">
        <v>2038</v>
      </c>
      <c r="AK308" s="41">
        <v>3</v>
      </c>
      <c r="AL308" s="186">
        <v>10.708</v>
      </c>
    </row>
    <row r="309" spans="31:38" x14ac:dyDescent="0.35">
      <c r="AE309" s="41" t="str">
        <f t="shared" si="46"/>
        <v>CAPFOR_522_31.2_3_202223</v>
      </c>
      <c r="AF309" s="41">
        <v>202223</v>
      </c>
      <c r="AG309" s="41" t="s">
        <v>46</v>
      </c>
      <c r="AH309" s="41">
        <v>522</v>
      </c>
      <c r="AI309" s="41">
        <v>31.2</v>
      </c>
      <c r="AJ309" s="41" t="s">
        <v>2039</v>
      </c>
      <c r="AK309" s="41">
        <v>3</v>
      </c>
      <c r="AL309" s="186">
        <v>47670.677000000003</v>
      </c>
    </row>
    <row r="310" spans="31:38" x14ac:dyDescent="0.35">
      <c r="AE310" s="41" t="str">
        <f t="shared" si="46"/>
        <v>CAPFOR_522_32_3_202223</v>
      </c>
      <c r="AF310" s="41">
        <v>202223</v>
      </c>
      <c r="AG310" s="41" t="s">
        <v>46</v>
      </c>
      <c r="AH310" s="41">
        <v>522</v>
      </c>
      <c r="AI310" s="41">
        <v>32</v>
      </c>
      <c r="AJ310" s="41" t="s">
        <v>3455</v>
      </c>
      <c r="AK310" s="41">
        <v>3</v>
      </c>
      <c r="AL310" s="186">
        <v>90004.295000000013</v>
      </c>
    </row>
    <row r="311" spans="31:38" x14ac:dyDescent="0.35">
      <c r="AE311" s="41" t="str">
        <f t="shared" si="46"/>
        <v>CAPFOR_522_33_3_202223</v>
      </c>
      <c r="AF311" s="41">
        <v>202223</v>
      </c>
      <c r="AG311" s="41" t="s">
        <v>46</v>
      </c>
      <c r="AH311" s="41">
        <v>522</v>
      </c>
      <c r="AI311" s="41">
        <v>33</v>
      </c>
      <c r="AJ311" s="41" t="s">
        <v>2043</v>
      </c>
      <c r="AK311" s="41">
        <v>3</v>
      </c>
      <c r="AL311" s="186">
        <v>502399.32400000002</v>
      </c>
    </row>
    <row r="312" spans="31:38" x14ac:dyDescent="0.35">
      <c r="AE312" s="41" t="str">
        <f t="shared" si="46"/>
        <v>CAPFOR_522_33.5_3_202223</v>
      </c>
      <c r="AF312" s="41">
        <v>202223</v>
      </c>
      <c r="AG312" s="41" t="s">
        <v>46</v>
      </c>
      <c r="AH312" s="41">
        <v>522</v>
      </c>
      <c r="AI312" s="41">
        <v>33.5</v>
      </c>
      <c r="AJ312" s="41" t="s">
        <v>3281</v>
      </c>
      <c r="AK312" s="41">
        <v>3</v>
      </c>
      <c r="AL312" s="186">
        <v>0</v>
      </c>
    </row>
    <row r="313" spans="31:38" x14ac:dyDescent="0.35">
      <c r="AE313" s="41" t="str">
        <f t="shared" si="46"/>
        <v>CAPFOR_522_34_3_202223</v>
      </c>
      <c r="AF313" s="41">
        <v>202223</v>
      </c>
      <c r="AG313" s="41" t="s">
        <v>46</v>
      </c>
      <c r="AH313" s="41">
        <v>522</v>
      </c>
      <c r="AI313" s="41">
        <v>34</v>
      </c>
      <c r="AJ313" s="41" t="s">
        <v>3456</v>
      </c>
      <c r="AK313" s="41">
        <v>3</v>
      </c>
      <c r="AL313" s="186">
        <v>51162.385000000002</v>
      </c>
    </row>
    <row r="314" spans="31:38" x14ac:dyDescent="0.35">
      <c r="AE314" s="41" t="str">
        <f t="shared" si="46"/>
        <v>CAPFOR_522_35_3_202223</v>
      </c>
      <c r="AF314" s="41">
        <v>202223</v>
      </c>
      <c r="AG314" s="41" t="s">
        <v>46</v>
      </c>
      <c r="AH314" s="41">
        <v>522</v>
      </c>
      <c r="AI314" s="41">
        <v>35</v>
      </c>
      <c r="AJ314" s="41" t="s">
        <v>2044</v>
      </c>
      <c r="AK314" s="41">
        <v>3</v>
      </c>
      <c r="AL314" s="186">
        <v>19687.039000000001</v>
      </c>
    </row>
    <row r="315" spans="31:38" x14ac:dyDescent="0.35">
      <c r="AE315" s="41" t="str">
        <f t="shared" si="46"/>
        <v>CAPFOR_522_36_3_202223</v>
      </c>
      <c r="AF315" s="41">
        <v>202223</v>
      </c>
      <c r="AG315" s="41" t="s">
        <v>46</v>
      </c>
      <c r="AH315" s="41">
        <v>522</v>
      </c>
      <c r="AI315" s="41">
        <v>36</v>
      </c>
      <c r="AJ315" s="41" t="s">
        <v>3457</v>
      </c>
      <c r="AK315" s="41">
        <v>3</v>
      </c>
      <c r="AL315" s="186">
        <v>31475.346000000001</v>
      </c>
    </row>
    <row r="316" spans="31:38" x14ac:dyDescent="0.35">
      <c r="AE316" s="41" t="str">
        <f t="shared" si="46"/>
        <v>CAPFOR_522_37_3_202223</v>
      </c>
      <c r="AF316" s="41">
        <v>202223</v>
      </c>
      <c r="AG316" s="41" t="s">
        <v>46</v>
      </c>
      <c r="AH316" s="41">
        <v>522</v>
      </c>
      <c r="AI316" s="41">
        <v>37</v>
      </c>
      <c r="AJ316" s="41" t="s">
        <v>3458</v>
      </c>
      <c r="AK316" s="41">
        <v>3</v>
      </c>
      <c r="AL316" s="186">
        <v>533874.67000000004</v>
      </c>
    </row>
    <row r="317" spans="31:38" x14ac:dyDescent="0.35">
      <c r="AE317" s="41" t="str">
        <f t="shared" si="46"/>
        <v>CAPFOR_522_38_3_202223</v>
      </c>
      <c r="AF317" s="41">
        <v>202223</v>
      </c>
      <c r="AG317" s="41" t="s">
        <v>46</v>
      </c>
      <c r="AH317" s="41">
        <v>522</v>
      </c>
      <c r="AI317" s="41">
        <v>38</v>
      </c>
      <c r="AJ317" s="41" t="s">
        <v>2046</v>
      </c>
      <c r="AK317" s="41">
        <v>3</v>
      </c>
      <c r="AL317" s="186">
        <v>403774.69699999999</v>
      </c>
    </row>
    <row r="318" spans="31:38" x14ac:dyDescent="0.35">
      <c r="AE318" s="41" t="str">
        <f t="shared" si="46"/>
        <v>CAPFOR_522_39_3_202223</v>
      </c>
      <c r="AF318" s="41">
        <v>202223</v>
      </c>
      <c r="AG318" s="41" t="s">
        <v>46</v>
      </c>
      <c r="AH318" s="41">
        <v>522</v>
      </c>
      <c r="AI318" s="41">
        <v>39</v>
      </c>
      <c r="AJ318" s="41" t="s">
        <v>2047</v>
      </c>
      <c r="AK318" s="41">
        <v>3</v>
      </c>
      <c r="AL318" s="186">
        <v>23846.48</v>
      </c>
    </row>
    <row r="319" spans="31:38" x14ac:dyDescent="0.35">
      <c r="AE319" s="41" t="str">
        <f t="shared" si="46"/>
        <v>CAPFOR_522_40_3_202223</v>
      </c>
      <c r="AF319" s="41">
        <v>202223</v>
      </c>
      <c r="AG319" s="41" t="s">
        <v>46</v>
      </c>
      <c r="AH319" s="41">
        <v>522</v>
      </c>
      <c r="AI319" s="41">
        <v>40</v>
      </c>
      <c r="AJ319" s="41" t="s">
        <v>2048</v>
      </c>
      <c r="AK319" s="41">
        <v>3</v>
      </c>
      <c r="AL319" s="186">
        <v>5000</v>
      </c>
    </row>
    <row r="320" spans="31:38" x14ac:dyDescent="0.35">
      <c r="AE320" s="41" t="str">
        <f t="shared" si="46"/>
        <v>CAPFOR_522_41_3_202223</v>
      </c>
      <c r="AF320" s="41">
        <v>202223</v>
      </c>
      <c r="AG320" s="41" t="s">
        <v>46</v>
      </c>
      <c r="AH320" s="41">
        <v>522</v>
      </c>
      <c r="AI320" s="41">
        <v>41</v>
      </c>
      <c r="AJ320" s="41" t="s">
        <v>2049</v>
      </c>
      <c r="AK320" s="41">
        <v>3</v>
      </c>
      <c r="AL320" s="186">
        <v>467012.853</v>
      </c>
    </row>
    <row r="321" spans="31:38" x14ac:dyDescent="0.35">
      <c r="AE321" s="41" t="str">
        <f t="shared" si="46"/>
        <v>CAPFOR_522_42_3_202223</v>
      </c>
      <c r="AF321" s="41">
        <v>202223</v>
      </c>
      <c r="AG321" s="41" t="s">
        <v>46</v>
      </c>
      <c r="AH321" s="41">
        <v>522</v>
      </c>
      <c r="AI321" s="41">
        <v>42</v>
      </c>
      <c r="AJ321" s="41" t="s">
        <v>2050</v>
      </c>
      <c r="AK321" s="41">
        <v>3</v>
      </c>
      <c r="AL321" s="186">
        <v>26433.18</v>
      </c>
    </row>
    <row r="322" spans="31:38" x14ac:dyDescent="0.35">
      <c r="AE322" s="41" t="str">
        <f t="shared" si="46"/>
        <v>CAPFOR_522_43_3_202223</v>
      </c>
      <c r="AF322" s="41">
        <v>202223</v>
      </c>
      <c r="AG322" s="41" t="s">
        <v>46</v>
      </c>
      <c r="AH322" s="41">
        <v>522</v>
      </c>
      <c r="AI322" s="41">
        <v>43</v>
      </c>
      <c r="AJ322" s="41" t="s">
        <v>2051</v>
      </c>
      <c r="AK322" s="41">
        <v>3</v>
      </c>
      <c r="AL322" s="186">
        <v>5000</v>
      </c>
    </row>
    <row r="323" spans="31:38" x14ac:dyDescent="0.35">
      <c r="AE323" s="41" t="str">
        <f t="shared" si="46"/>
        <v>CAPFOR_522_44_3_202223</v>
      </c>
      <c r="AF323" s="41">
        <v>202223</v>
      </c>
      <c r="AG323" s="41" t="s">
        <v>46</v>
      </c>
      <c r="AH323" s="41">
        <v>522</v>
      </c>
      <c r="AI323" s="41">
        <v>44</v>
      </c>
      <c r="AJ323" s="41" t="s">
        <v>3261</v>
      </c>
      <c r="AK323" s="41">
        <v>3</v>
      </c>
      <c r="AL323" s="186">
        <v>538400</v>
      </c>
    </row>
    <row r="324" spans="31:38" x14ac:dyDescent="0.35">
      <c r="AE324" s="41" t="str">
        <f t="shared" si="46"/>
        <v>CAPFOR_522_45_3_202223</v>
      </c>
      <c r="AF324" s="41">
        <v>202223</v>
      </c>
      <c r="AG324" s="41" t="s">
        <v>46</v>
      </c>
      <c r="AH324" s="41">
        <v>522</v>
      </c>
      <c r="AI324" s="41">
        <v>45</v>
      </c>
      <c r="AJ324" s="41" t="s">
        <v>3262</v>
      </c>
      <c r="AK324" s="41">
        <v>3</v>
      </c>
      <c r="AL324" s="186">
        <v>553400</v>
      </c>
    </row>
    <row r="325" spans="31:38" x14ac:dyDescent="0.35">
      <c r="AE325" s="41" t="str">
        <f t="shared" si="46"/>
        <v>CAPFOR_522_46_3_202223</v>
      </c>
      <c r="AF325" s="41">
        <v>202223</v>
      </c>
      <c r="AG325" s="41" t="s">
        <v>46</v>
      </c>
      <c r="AH325" s="41">
        <v>522</v>
      </c>
      <c r="AI325" s="41">
        <v>46</v>
      </c>
      <c r="AJ325" s="41" t="s">
        <v>2060</v>
      </c>
      <c r="AK325" s="41">
        <v>3</v>
      </c>
      <c r="AL325" s="186">
        <v>0</v>
      </c>
    </row>
    <row r="326" spans="31:38" x14ac:dyDescent="0.35">
      <c r="AE326" s="41" t="str">
        <f t="shared" ref="AE326:AE389" si="47">AG326&amp;"_"&amp;AH326&amp;"_"&amp;AI326&amp;"_"&amp;AK326&amp;"_"&amp;AF326</f>
        <v>CAPFOR_522_47_3_202223</v>
      </c>
      <c r="AF326" s="41">
        <v>202223</v>
      </c>
      <c r="AG326" s="41" t="s">
        <v>46</v>
      </c>
      <c r="AH326" s="41">
        <v>522</v>
      </c>
      <c r="AI326" s="41">
        <v>47</v>
      </c>
      <c r="AJ326" s="41" t="s">
        <v>2061</v>
      </c>
      <c r="AK326" s="41">
        <v>3</v>
      </c>
      <c r="AL326" s="186">
        <v>0</v>
      </c>
    </row>
    <row r="327" spans="31:38" x14ac:dyDescent="0.35">
      <c r="AE327" s="41" t="str">
        <f t="shared" si="47"/>
        <v>CAPFOR_522_48_3_202223</v>
      </c>
      <c r="AF327" s="41">
        <v>202223</v>
      </c>
      <c r="AG327" s="41" t="s">
        <v>46</v>
      </c>
      <c r="AH327" s="41">
        <v>522</v>
      </c>
      <c r="AI327" s="41">
        <v>48</v>
      </c>
      <c r="AJ327" s="41" t="s">
        <v>2029</v>
      </c>
      <c r="AK327" s="41">
        <v>3</v>
      </c>
      <c r="AL327" s="186">
        <v>200</v>
      </c>
    </row>
    <row r="328" spans="31:38" x14ac:dyDescent="0.35">
      <c r="AE328" s="41" t="str">
        <f t="shared" si="47"/>
        <v>CAPFOR_522_49_3_202223</v>
      </c>
      <c r="AF328" s="41">
        <v>202223</v>
      </c>
      <c r="AG328" s="41" t="s">
        <v>46</v>
      </c>
      <c r="AH328" s="41">
        <v>522</v>
      </c>
      <c r="AI328" s="41">
        <v>49</v>
      </c>
      <c r="AJ328" s="41" t="s">
        <v>2030</v>
      </c>
      <c r="AK328" s="41">
        <v>3</v>
      </c>
      <c r="AL328" s="186">
        <v>635</v>
      </c>
    </row>
    <row r="329" spans="31:38" x14ac:dyDescent="0.35">
      <c r="AE329" s="41" t="str">
        <f t="shared" si="47"/>
        <v>CAPFOR_522_50_3_202223</v>
      </c>
      <c r="AF329" s="41">
        <v>202223</v>
      </c>
      <c r="AG329" s="41" t="s">
        <v>46</v>
      </c>
      <c r="AH329" s="41">
        <v>522</v>
      </c>
      <c r="AI329" s="41">
        <v>50</v>
      </c>
      <c r="AJ329" s="41" t="s">
        <v>2031</v>
      </c>
      <c r="AK329" s="41">
        <v>3</v>
      </c>
      <c r="AL329" s="186">
        <v>24.565000000000001</v>
      </c>
    </row>
    <row r="330" spans="31:38" x14ac:dyDescent="0.35">
      <c r="AE330" s="41" t="str">
        <f t="shared" si="47"/>
        <v>CAPFOR_524_1_1_202223</v>
      </c>
      <c r="AF330" s="41">
        <v>202223</v>
      </c>
      <c r="AG330" s="41" t="s">
        <v>46</v>
      </c>
      <c r="AH330" s="41">
        <v>524</v>
      </c>
      <c r="AI330" s="41">
        <v>1</v>
      </c>
      <c r="AJ330" s="41" t="s">
        <v>1334</v>
      </c>
      <c r="AK330" s="41">
        <v>1</v>
      </c>
      <c r="AL330" s="186">
        <v>27868</v>
      </c>
    </row>
    <row r="331" spans="31:38" x14ac:dyDescent="0.35">
      <c r="AE331" s="41" t="str">
        <f t="shared" si="47"/>
        <v>CAPFOR_524_2_1_202223</v>
      </c>
      <c r="AF331" s="41">
        <v>202223</v>
      </c>
      <c r="AG331" s="41" t="s">
        <v>46</v>
      </c>
      <c r="AH331" s="41">
        <v>524</v>
      </c>
      <c r="AI331" s="41">
        <v>2</v>
      </c>
      <c r="AJ331" s="41" t="s">
        <v>3254</v>
      </c>
      <c r="AK331" s="41">
        <v>1</v>
      </c>
      <c r="AL331" s="186">
        <v>2512</v>
      </c>
    </row>
    <row r="332" spans="31:38" x14ac:dyDescent="0.35">
      <c r="AE332" s="41" t="str">
        <f t="shared" si="47"/>
        <v>CAPFOR_524_3_1_202223</v>
      </c>
      <c r="AF332" s="41">
        <v>202223</v>
      </c>
      <c r="AG332" s="41" t="s">
        <v>46</v>
      </c>
      <c r="AH332" s="41">
        <v>524</v>
      </c>
      <c r="AI332" s="41">
        <v>3</v>
      </c>
      <c r="AJ332" s="41" t="s">
        <v>3165</v>
      </c>
      <c r="AK332" s="41">
        <v>1</v>
      </c>
      <c r="AL332" s="186">
        <v>13300</v>
      </c>
    </row>
    <row r="333" spans="31:38" x14ac:dyDescent="0.35">
      <c r="AE333" s="41" t="str">
        <f t="shared" si="47"/>
        <v>CAPFOR_524_4_1_202223</v>
      </c>
      <c r="AF333" s="41">
        <v>202223</v>
      </c>
      <c r="AG333" s="41" t="s">
        <v>46</v>
      </c>
      <c r="AH333" s="41">
        <v>524</v>
      </c>
      <c r="AI333" s="41">
        <v>4</v>
      </c>
      <c r="AJ333" s="41" t="s">
        <v>3255</v>
      </c>
      <c r="AK333" s="41">
        <v>1</v>
      </c>
      <c r="AL333" s="186">
        <v>1323</v>
      </c>
    </row>
    <row r="334" spans="31:38" x14ac:dyDescent="0.35">
      <c r="AE334" s="41" t="str">
        <f t="shared" si="47"/>
        <v>CAPFOR_524_5_1_202223</v>
      </c>
      <c r="AF334" s="41">
        <v>202223</v>
      </c>
      <c r="AG334" s="41" t="s">
        <v>46</v>
      </c>
      <c r="AH334" s="41">
        <v>524</v>
      </c>
      <c r="AI334" s="41">
        <v>5</v>
      </c>
      <c r="AJ334" s="41" t="s">
        <v>664</v>
      </c>
      <c r="AK334" s="41">
        <v>1</v>
      </c>
      <c r="AL334" s="186">
        <v>1786</v>
      </c>
    </row>
    <row r="335" spans="31:38" x14ac:dyDescent="0.35">
      <c r="AE335" s="41" t="str">
        <f t="shared" si="47"/>
        <v>CAPFOR_524_6_1_202223</v>
      </c>
      <c r="AF335" s="41">
        <v>202223</v>
      </c>
      <c r="AG335" s="41" t="s">
        <v>46</v>
      </c>
      <c r="AH335" s="41">
        <v>524</v>
      </c>
      <c r="AI335" s="41">
        <v>6</v>
      </c>
      <c r="AJ335" s="41" t="s">
        <v>3192</v>
      </c>
      <c r="AK335" s="41">
        <v>1</v>
      </c>
      <c r="AL335" s="186">
        <v>56159</v>
      </c>
    </row>
    <row r="336" spans="31:38" x14ac:dyDescent="0.35">
      <c r="AE336" s="41" t="str">
        <f t="shared" si="47"/>
        <v>CAPFOR_524_7_1_202223</v>
      </c>
      <c r="AF336" s="41">
        <v>202223</v>
      </c>
      <c r="AG336" s="41" t="s">
        <v>46</v>
      </c>
      <c r="AH336" s="41">
        <v>524</v>
      </c>
      <c r="AI336" s="41">
        <v>7</v>
      </c>
      <c r="AJ336" s="41" t="s">
        <v>2157</v>
      </c>
      <c r="AK336" s="41">
        <v>1</v>
      </c>
      <c r="AL336" s="186">
        <v>3630</v>
      </c>
    </row>
    <row r="337" spans="31:38" x14ac:dyDescent="0.35">
      <c r="AE337" s="41" t="str">
        <f t="shared" si="47"/>
        <v>CAPFOR_524_8_1_202223</v>
      </c>
      <c r="AF337" s="41">
        <v>202223</v>
      </c>
      <c r="AG337" s="41" t="s">
        <v>46</v>
      </c>
      <c r="AH337" s="41">
        <v>524</v>
      </c>
      <c r="AI337" s="41">
        <v>8</v>
      </c>
      <c r="AJ337" s="41" t="s">
        <v>3449</v>
      </c>
      <c r="AK337" s="41">
        <v>1</v>
      </c>
      <c r="AL337" s="186">
        <v>62898</v>
      </c>
    </row>
    <row r="338" spans="31:38" x14ac:dyDescent="0.35">
      <c r="AE338" s="41" t="str">
        <f t="shared" si="47"/>
        <v>CAPFOR_524_9_1_202223</v>
      </c>
      <c r="AF338" s="41">
        <v>202223</v>
      </c>
      <c r="AG338" s="41" t="s">
        <v>46</v>
      </c>
      <c r="AH338" s="41">
        <v>524</v>
      </c>
      <c r="AI338" s="41">
        <v>9</v>
      </c>
      <c r="AJ338" s="41" t="s">
        <v>2322</v>
      </c>
      <c r="AK338" s="41">
        <v>1</v>
      </c>
      <c r="AL338" s="186">
        <v>25550</v>
      </c>
    </row>
    <row r="339" spans="31:38" x14ac:dyDescent="0.35">
      <c r="AE339" s="41" t="str">
        <f t="shared" si="47"/>
        <v>CAPFOR_524_10_1_202223</v>
      </c>
      <c r="AF339" s="41">
        <v>202223</v>
      </c>
      <c r="AG339" s="41" t="s">
        <v>46</v>
      </c>
      <c r="AH339" s="41">
        <v>524</v>
      </c>
      <c r="AI339" s="41">
        <v>10</v>
      </c>
      <c r="AJ339" s="41" t="s">
        <v>3196</v>
      </c>
      <c r="AK339" s="41">
        <v>1</v>
      </c>
      <c r="AL339" s="186">
        <v>1748</v>
      </c>
    </row>
    <row r="340" spans="31:38" x14ac:dyDescent="0.35">
      <c r="AE340" s="41" t="str">
        <f t="shared" si="47"/>
        <v>CAPFOR_524_11_1_202223</v>
      </c>
      <c r="AF340" s="41">
        <v>202223</v>
      </c>
      <c r="AG340" s="41" t="s">
        <v>46</v>
      </c>
      <c r="AH340" s="41">
        <v>524</v>
      </c>
      <c r="AI340" s="41">
        <v>11</v>
      </c>
      <c r="AJ340" s="41" t="s">
        <v>3450</v>
      </c>
      <c r="AK340" s="41">
        <v>1</v>
      </c>
      <c r="AL340" s="186">
        <v>27298</v>
      </c>
    </row>
    <row r="341" spans="31:38" x14ac:dyDescent="0.35">
      <c r="AE341" s="41" t="str">
        <f t="shared" si="47"/>
        <v>CAPFOR_524_12_1_202223</v>
      </c>
      <c r="AF341" s="41">
        <v>202223</v>
      </c>
      <c r="AG341" s="41" t="s">
        <v>46</v>
      </c>
      <c r="AH341" s="41">
        <v>524</v>
      </c>
      <c r="AI341" s="41">
        <v>12</v>
      </c>
      <c r="AJ341" s="41" t="s">
        <v>3170</v>
      </c>
      <c r="AK341" s="41">
        <v>1</v>
      </c>
      <c r="AL341" s="186">
        <v>0</v>
      </c>
    </row>
    <row r="342" spans="31:38" x14ac:dyDescent="0.35">
      <c r="AE342" s="41" t="str">
        <f t="shared" si="47"/>
        <v>CAPFOR_524_13_1_202223</v>
      </c>
      <c r="AF342" s="41">
        <v>202223</v>
      </c>
      <c r="AG342" s="41" t="s">
        <v>46</v>
      </c>
      <c r="AH342" s="41">
        <v>524</v>
      </c>
      <c r="AI342" s="41">
        <v>13</v>
      </c>
      <c r="AJ342" s="41" t="s">
        <v>3451</v>
      </c>
      <c r="AK342" s="41">
        <v>1</v>
      </c>
      <c r="AL342" s="186">
        <v>133876</v>
      </c>
    </row>
    <row r="343" spans="31:38" x14ac:dyDescent="0.35">
      <c r="AE343" s="41" t="str">
        <f t="shared" si="47"/>
        <v>CAPFOR_524_14_1_202223</v>
      </c>
      <c r="AF343" s="41">
        <v>202223</v>
      </c>
      <c r="AG343" s="41" t="s">
        <v>46</v>
      </c>
      <c r="AH343" s="41">
        <v>524</v>
      </c>
      <c r="AI343" s="41">
        <v>14</v>
      </c>
      <c r="AJ343" s="41" t="s">
        <v>3452</v>
      </c>
      <c r="AK343" s="41">
        <v>1</v>
      </c>
      <c r="AL343" s="186">
        <v>0</v>
      </c>
    </row>
    <row r="344" spans="31:38" x14ac:dyDescent="0.35">
      <c r="AE344" s="41" t="str">
        <f t="shared" si="47"/>
        <v>CAPFOR_524_15_1_202223</v>
      </c>
      <c r="AF344" s="41">
        <v>202223</v>
      </c>
      <c r="AG344" s="41" t="s">
        <v>46</v>
      </c>
      <c r="AH344" s="41">
        <v>524</v>
      </c>
      <c r="AI344" s="41">
        <v>15</v>
      </c>
      <c r="AJ344" s="41" t="s">
        <v>3256</v>
      </c>
      <c r="AK344" s="41">
        <v>1</v>
      </c>
      <c r="AL344" s="186">
        <v>0</v>
      </c>
    </row>
    <row r="345" spans="31:38" x14ac:dyDescent="0.35">
      <c r="AE345" s="41" t="str">
        <f t="shared" si="47"/>
        <v>CAPFOR_524_16_1_202223</v>
      </c>
      <c r="AF345" s="41">
        <v>202223</v>
      </c>
      <c r="AG345" s="41" t="s">
        <v>46</v>
      </c>
      <c r="AH345" s="41">
        <v>524</v>
      </c>
      <c r="AI345" s="41">
        <v>16</v>
      </c>
      <c r="AJ345" s="41" t="s">
        <v>3453</v>
      </c>
      <c r="AK345" s="41">
        <v>1</v>
      </c>
      <c r="AL345" s="186">
        <v>133876</v>
      </c>
    </row>
    <row r="346" spans="31:38" x14ac:dyDescent="0.35">
      <c r="AE346" s="41" t="str">
        <f t="shared" si="47"/>
        <v>CAPFOR_524_17_1_202223</v>
      </c>
      <c r="AF346" s="41">
        <v>202223</v>
      </c>
      <c r="AG346" s="41" t="s">
        <v>46</v>
      </c>
      <c r="AH346" s="41">
        <v>524</v>
      </c>
      <c r="AI346" s="41">
        <v>17</v>
      </c>
      <c r="AJ346" s="41" t="s">
        <v>2010</v>
      </c>
      <c r="AK346" s="41">
        <v>1</v>
      </c>
      <c r="AL346" s="186">
        <v>0</v>
      </c>
    </row>
    <row r="347" spans="31:38" x14ac:dyDescent="0.35">
      <c r="AE347" s="41" t="str">
        <f t="shared" si="47"/>
        <v>CAPFOR_524_17.1_1_202223</v>
      </c>
      <c r="AF347" s="41">
        <v>202223</v>
      </c>
      <c r="AG347" s="41" t="s">
        <v>46</v>
      </c>
      <c r="AH347" s="41">
        <v>524</v>
      </c>
      <c r="AI347" s="41">
        <v>17.100000000000001</v>
      </c>
      <c r="AJ347" s="41" t="s">
        <v>3494</v>
      </c>
      <c r="AK347" s="41">
        <v>1</v>
      </c>
      <c r="AL347" s="186">
        <v>0</v>
      </c>
    </row>
    <row r="348" spans="31:38" x14ac:dyDescent="0.35">
      <c r="AE348" s="41" t="str">
        <f t="shared" si="47"/>
        <v>CAPFOR_524_19_3_202223</v>
      </c>
      <c r="AF348" s="41">
        <v>202223</v>
      </c>
      <c r="AG348" s="41" t="s">
        <v>46</v>
      </c>
      <c r="AH348" s="41">
        <v>524</v>
      </c>
      <c r="AI348" s="41">
        <v>19</v>
      </c>
      <c r="AJ348" s="41" t="s">
        <v>3258</v>
      </c>
      <c r="AK348" s="41">
        <v>3</v>
      </c>
      <c r="AL348" s="186">
        <v>133876</v>
      </c>
    </row>
    <row r="349" spans="31:38" x14ac:dyDescent="0.35">
      <c r="AE349" s="41" t="str">
        <f t="shared" si="47"/>
        <v>CAPFOR_524_20_3_202223</v>
      </c>
      <c r="AF349" s="41">
        <v>202223</v>
      </c>
      <c r="AG349" s="41" t="s">
        <v>46</v>
      </c>
      <c r="AH349" s="41">
        <v>524</v>
      </c>
      <c r="AI349" s="41">
        <v>20</v>
      </c>
      <c r="AJ349" s="41" t="s">
        <v>1308</v>
      </c>
      <c r="AK349" s="41">
        <v>3</v>
      </c>
      <c r="AL349" s="186">
        <v>0</v>
      </c>
    </row>
    <row r="350" spans="31:38" x14ac:dyDescent="0.35">
      <c r="AE350" s="41" t="str">
        <f t="shared" si="47"/>
        <v>CAPFOR_524_21_3_202223</v>
      </c>
      <c r="AF350" s="41">
        <v>202223</v>
      </c>
      <c r="AG350" s="41" t="s">
        <v>46</v>
      </c>
      <c r="AH350" s="41">
        <v>524</v>
      </c>
      <c r="AI350" s="41">
        <v>21</v>
      </c>
      <c r="AJ350" s="41" t="s">
        <v>1309</v>
      </c>
      <c r="AK350" s="41">
        <v>3</v>
      </c>
      <c r="AL350" s="186">
        <v>2000</v>
      </c>
    </row>
    <row r="351" spans="31:38" x14ac:dyDescent="0.35">
      <c r="AE351" s="41" t="str">
        <f t="shared" si="47"/>
        <v>CAPFOR_524_22_3_202223</v>
      </c>
      <c r="AF351" s="41">
        <v>202223</v>
      </c>
      <c r="AG351" s="41" t="s">
        <v>46</v>
      </c>
      <c r="AH351" s="41">
        <v>524</v>
      </c>
      <c r="AI351" s="41">
        <v>22</v>
      </c>
      <c r="AJ351" s="41" t="s">
        <v>3454</v>
      </c>
      <c r="AK351" s="41">
        <v>3</v>
      </c>
      <c r="AL351" s="186">
        <v>2000</v>
      </c>
    </row>
    <row r="352" spans="31:38" x14ac:dyDescent="0.35">
      <c r="AE352" s="41" t="str">
        <f t="shared" si="47"/>
        <v>CAPFOR_524_23_3_202223</v>
      </c>
      <c r="AF352" s="41">
        <v>202223</v>
      </c>
      <c r="AG352" s="41" t="s">
        <v>46</v>
      </c>
      <c r="AH352" s="41">
        <v>524</v>
      </c>
      <c r="AI352" s="41">
        <v>23</v>
      </c>
      <c r="AJ352" s="41" t="s">
        <v>2027</v>
      </c>
      <c r="AK352" s="41">
        <v>3</v>
      </c>
      <c r="AL352" s="186">
        <v>28594</v>
      </c>
    </row>
    <row r="353" spans="31:38" x14ac:dyDescent="0.35">
      <c r="AE353" s="41" t="str">
        <f t="shared" si="47"/>
        <v>CAPFOR_524_25_3_202223</v>
      </c>
      <c r="AF353" s="41">
        <v>202223</v>
      </c>
      <c r="AG353" s="41" t="s">
        <v>46</v>
      </c>
      <c r="AH353" s="41">
        <v>524</v>
      </c>
      <c r="AI353" s="41">
        <v>25</v>
      </c>
      <c r="AJ353" s="41" t="s">
        <v>1370</v>
      </c>
      <c r="AK353" s="41">
        <v>3</v>
      </c>
      <c r="AL353" s="186">
        <v>346</v>
      </c>
    </row>
    <row r="354" spans="31:38" x14ac:dyDescent="0.35">
      <c r="AE354" s="41" t="str">
        <f t="shared" si="47"/>
        <v>CAPFOR_524_26_3_202223</v>
      </c>
      <c r="AF354" s="41">
        <v>202223</v>
      </c>
      <c r="AG354" s="41" t="s">
        <v>46</v>
      </c>
      <c r="AH354" s="41">
        <v>524</v>
      </c>
      <c r="AI354" s="41">
        <v>26</v>
      </c>
      <c r="AJ354" s="41" t="s">
        <v>2032</v>
      </c>
      <c r="AK354" s="41">
        <v>3</v>
      </c>
      <c r="AL354" s="186">
        <v>2248</v>
      </c>
    </row>
    <row r="355" spans="31:38" x14ac:dyDescent="0.35">
      <c r="AE355" s="41" t="str">
        <f t="shared" si="47"/>
        <v>CAPFOR_524_27_3_202223</v>
      </c>
      <c r="AF355" s="41">
        <v>202223</v>
      </c>
      <c r="AG355" s="41" t="s">
        <v>46</v>
      </c>
      <c r="AH355" s="41">
        <v>524</v>
      </c>
      <c r="AI355" s="41">
        <v>27</v>
      </c>
      <c r="AJ355" s="41" t="s">
        <v>2033</v>
      </c>
      <c r="AK355" s="41">
        <v>3</v>
      </c>
      <c r="AL355" s="186">
        <v>3732</v>
      </c>
    </row>
    <row r="356" spans="31:38" x14ac:dyDescent="0.35">
      <c r="AE356" s="41" t="str">
        <f t="shared" si="47"/>
        <v>CAPFOR_524_28_3_202223</v>
      </c>
      <c r="AF356" s="41">
        <v>202223</v>
      </c>
      <c r="AG356" s="41" t="s">
        <v>46</v>
      </c>
      <c r="AH356" s="41">
        <v>524</v>
      </c>
      <c r="AI356" s="41">
        <v>28</v>
      </c>
      <c r="AJ356" s="41" t="s">
        <v>2034</v>
      </c>
      <c r="AK356" s="41">
        <v>3</v>
      </c>
      <c r="AL356" s="186">
        <v>4260</v>
      </c>
    </row>
    <row r="357" spans="31:38" x14ac:dyDescent="0.35">
      <c r="AE357" s="41" t="str">
        <f t="shared" si="47"/>
        <v>CAPFOR_524_29_3_202223</v>
      </c>
      <c r="AF357" s="41">
        <v>202223</v>
      </c>
      <c r="AG357" s="41" t="s">
        <v>46</v>
      </c>
      <c r="AH357" s="41">
        <v>524</v>
      </c>
      <c r="AI357" s="41">
        <v>29</v>
      </c>
      <c r="AJ357" s="41" t="s">
        <v>2035</v>
      </c>
      <c r="AK357" s="41">
        <v>3</v>
      </c>
      <c r="AL357" s="186">
        <v>6837</v>
      </c>
    </row>
    <row r="358" spans="31:38" x14ac:dyDescent="0.35">
      <c r="AE358" s="41" t="str">
        <f t="shared" si="47"/>
        <v>CAPFOR_524_30_3_202223</v>
      </c>
      <c r="AF358" s="41">
        <v>202223</v>
      </c>
      <c r="AG358" s="41" t="s">
        <v>46</v>
      </c>
      <c r="AH358" s="41">
        <v>524</v>
      </c>
      <c r="AI358" s="41">
        <v>30</v>
      </c>
      <c r="AJ358" s="41" t="s">
        <v>1357</v>
      </c>
      <c r="AK358" s="41">
        <v>3</v>
      </c>
      <c r="AL358" s="186">
        <v>5748</v>
      </c>
    </row>
    <row r="359" spans="31:38" x14ac:dyDescent="0.35">
      <c r="AE359" s="41" t="str">
        <f t="shared" si="47"/>
        <v>CAPFOR_524_30.1_3_202223</v>
      </c>
      <c r="AF359" s="41">
        <v>202223</v>
      </c>
      <c r="AG359" s="41" t="s">
        <v>46</v>
      </c>
      <c r="AH359" s="41">
        <v>524</v>
      </c>
      <c r="AI359" s="41">
        <v>30.1</v>
      </c>
      <c r="AJ359" s="41" t="s">
        <v>3616</v>
      </c>
      <c r="AK359" s="41">
        <v>3</v>
      </c>
      <c r="AL359" s="186">
        <v>5748</v>
      </c>
    </row>
    <row r="360" spans="31:38" x14ac:dyDescent="0.35">
      <c r="AE360" s="41" t="str">
        <f t="shared" si="47"/>
        <v>CAPFOR_524_30.2_3_202223</v>
      </c>
      <c r="AF360" s="41">
        <v>202223</v>
      </c>
      <c r="AG360" s="41" t="s">
        <v>46</v>
      </c>
      <c r="AH360" s="41">
        <v>524</v>
      </c>
      <c r="AI360" s="41">
        <v>30.2</v>
      </c>
      <c r="AJ360" s="41" t="s">
        <v>3617</v>
      </c>
      <c r="AK360" s="41">
        <v>3</v>
      </c>
      <c r="AL360" s="186">
        <v>0</v>
      </c>
    </row>
    <row r="361" spans="31:38" x14ac:dyDescent="0.35">
      <c r="AE361" s="41" t="str">
        <f t="shared" si="47"/>
        <v>CAPFOR_524_31_3_202223</v>
      </c>
      <c r="AF361" s="41">
        <v>202223</v>
      </c>
      <c r="AG361" s="41" t="s">
        <v>46</v>
      </c>
      <c r="AH361" s="41">
        <v>524</v>
      </c>
      <c r="AI361" s="41">
        <v>31</v>
      </c>
      <c r="AJ361" s="41" t="s">
        <v>1358</v>
      </c>
      <c r="AK361" s="41">
        <v>3</v>
      </c>
      <c r="AL361" s="186">
        <v>82111</v>
      </c>
    </row>
    <row r="362" spans="31:38" x14ac:dyDescent="0.35">
      <c r="AE362" s="41" t="str">
        <f t="shared" si="47"/>
        <v>CAPFOR_524_31.1_3_202223</v>
      </c>
      <c r="AF362" s="41">
        <v>202223</v>
      </c>
      <c r="AG362" s="41" t="s">
        <v>46</v>
      </c>
      <c r="AH362" s="41">
        <v>524</v>
      </c>
      <c r="AI362" s="41">
        <v>31.1</v>
      </c>
      <c r="AJ362" s="41" t="s">
        <v>2038</v>
      </c>
      <c r="AK362" s="41">
        <v>3</v>
      </c>
      <c r="AL362" s="186">
        <v>69230</v>
      </c>
    </row>
    <row r="363" spans="31:38" x14ac:dyDescent="0.35">
      <c r="AE363" s="41" t="str">
        <f t="shared" si="47"/>
        <v>CAPFOR_524_31.2_3_202223</v>
      </c>
      <c r="AF363" s="41">
        <v>202223</v>
      </c>
      <c r="AG363" s="41" t="s">
        <v>46</v>
      </c>
      <c r="AH363" s="41">
        <v>524</v>
      </c>
      <c r="AI363" s="41">
        <v>31.2</v>
      </c>
      <c r="AJ363" s="41" t="s">
        <v>2039</v>
      </c>
      <c r="AK363" s="41">
        <v>3</v>
      </c>
      <c r="AL363" s="186">
        <v>12881</v>
      </c>
    </row>
    <row r="364" spans="31:38" x14ac:dyDescent="0.35">
      <c r="AE364" s="41" t="str">
        <f t="shared" si="47"/>
        <v>CAPFOR_524_32_3_202223</v>
      </c>
      <c r="AF364" s="41">
        <v>202223</v>
      </c>
      <c r="AG364" s="41" t="s">
        <v>46</v>
      </c>
      <c r="AH364" s="41">
        <v>524</v>
      </c>
      <c r="AI364" s="41">
        <v>32</v>
      </c>
      <c r="AJ364" s="41" t="s">
        <v>3455</v>
      </c>
      <c r="AK364" s="41">
        <v>3</v>
      </c>
      <c r="AL364" s="186">
        <v>133876</v>
      </c>
    </row>
    <row r="365" spans="31:38" x14ac:dyDescent="0.35">
      <c r="AE365" s="41" t="str">
        <f t="shared" si="47"/>
        <v>CAPFOR_524_33_3_202223</v>
      </c>
      <c r="AF365" s="41">
        <v>202223</v>
      </c>
      <c r="AG365" s="41" t="s">
        <v>46</v>
      </c>
      <c r="AH365" s="41">
        <v>524</v>
      </c>
      <c r="AI365" s="41">
        <v>33</v>
      </c>
      <c r="AJ365" s="41" t="s">
        <v>2043</v>
      </c>
      <c r="AK365" s="41">
        <v>3</v>
      </c>
      <c r="AL365" s="186">
        <v>430330</v>
      </c>
    </row>
    <row r="366" spans="31:38" x14ac:dyDescent="0.35">
      <c r="AE366" s="41" t="str">
        <f t="shared" si="47"/>
        <v>CAPFOR_524_33.5_3_202223</v>
      </c>
      <c r="AF366" s="41">
        <v>202223</v>
      </c>
      <c r="AG366" s="41" t="s">
        <v>46</v>
      </c>
      <c r="AH366" s="41">
        <v>524</v>
      </c>
      <c r="AI366" s="41">
        <v>33.5</v>
      </c>
      <c r="AJ366" s="41" t="s">
        <v>3281</v>
      </c>
      <c r="AK366" s="41">
        <v>3</v>
      </c>
      <c r="AL366" s="186">
        <v>0</v>
      </c>
    </row>
    <row r="367" spans="31:38" x14ac:dyDescent="0.35">
      <c r="AE367" s="41" t="str">
        <f t="shared" si="47"/>
        <v>CAPFOR_524_34_3_202223</v>
      </c>
      <c r="AF367" s="41">
        <v>202223</v>
      </c>
      <c r="AG367" s="41" t="s">
        <v>46</v>
      </c>
      <c r="AH367" s="41">
        <v>524</v>
      </c>
      <c r="AI367" s="41">
        <v>34</v>
      </c>
      <c r="AJ367" s="41" t="s">
        <v>3456</v>
      </c>
      <c r="AK367" s="41">
        <v>3</v>
      </c>
      <c r="AL367" s="186">
        <v>87859</v>
      </c>
    </row>
    <row r="368" spans="31:38" x14ac:dyDescent="0.35">
      <c r="AE368" s="41" t="str">
        <f t="shared" si="47"/>
        <v>CAPFOR_524_35_3_202223</v>
      </c>
      <c r="AF368" s="41">
        <v>202223</v>
      </c>
      <c r="AG368" s="41" t="s">
        <v>46</v>
      </c>
      <c r="AH368" s="41">
        <v>524</v>
      </c>
      <c r="AI368" s="41">
        <v>35</v>
      </c>
      <c r="AJ368" s="41" t="s">
        <v>2044</v>
      </c>
      <c r="AK368" s="41">
        <v>3</v>
      </c>
      <c r="AL368" s="186">
        <v>4880</v>
      </c>
    </row>
    <row r="369" spans="31:38" x14ac:dyDescent="0.35">
      <c r="AE369" s="41" t="str">
        <f t="shared" si="47"/>
        <v>CAPFOR_524_36_3_202223</v>
      </c>
      <c r="AF369" s="41">
        <v>202223</v>
      </c>
      <c r="AG369" s="41" t="s">
        <v>46</v>
      </c>
      <c r="AH369" s="41">
        <v>524</v>
      </c>
      <c r="AI369" s="41">
        <v>36</v>
      </c>
      <c r="AJ369" s="41" t="s">
        <v>3457</v>
      </c>
      <c r="AK369" s="41">
        <v>3</v>
      </c>
      <c r="AL369" s="186">
        <v>82979</v>
      </c>
    </row>
    <row r="370" spans="31:38" x14ac:dyDescent="0.35">
      <c r="AE370" s="41" t="str">
        <f t="shared" si="47"/>
        <v>CAPFOR_524_37_3_202223</v>
      </c>
      <c r="AF370" s="41">
        <v>202223</v>
      </c>
      <c r="AG370" s="41" t="s">
        <v>46</v>
      </c>
      <c r="AH370" s="41">
        <v>524</v>
      </c>
      <c r="AI370" s="41">
        <v>37</v>
      </c>
      <c r="AJ370" s="41" t="s">
        <v>3458</v>
      </c>
      <c r="AK370" s="41">
        <v>3</v>
      </c>
      <c r="AL370" s="186">
        <v>513309</v>
      </c>
    </row>
    <row r="371" spans="31:38" x14ac:dyDescent="0.35">
      <c r="AE371" s="41" t="str">
        <f t="shared" si="47"/>
        <v>CAPFOR_524_38_3_202223</v>
      </c>
      <c r="AF371" s="41">
        <v>202223</v>
      </c>
      <c r="AG371" s="41" t="s">
        <v>46</v>
      </c>
      <c r="AH371" s="41">
        <v>524</v>
      </c>
      <c r="AI371" s="41">
        <v>38</v>
      </c>
      <c r="AJ371" s="41" t="s">
        <v>2046</v>
      </c>
      <c r="AK371" s="41">
        <v>3</v>
      </c>
      <c r="AL371" s="186">
        <v>372620</v>
      </c>
    </row>
    <row r="372" spans="31:38" x14ac:dyDescent="0.35">
      <c r="AE372" s="41" t="str">
        <f t="shared" si="47"/>
        <v>CAPFOR_524_39_3_202223</v>
      </c>
      <c r="AF372" s="41">
        <v>202223</v>
      </c>
      <c r="AG372" s="41" t="s">
        <v>46</v>
      </c>
      <c r="AH372" s="41">
        <v>524</v>
      </c>
      <c r="AI372" s="41">
        <v>39</v>
      </c>
      <c r="AJ372" s="41" t="s">
        <v>2047</v>
      </c>
      <c r="AK372" s="41">
        <v>3</v>
      </c>
      <c r="AL372" s="186">
        <v>8000</v>
      </c>
    </row>
    <row r="373" spans="31:38" x14ac:dyDescent="0.35">
      <c r="AE373" s="41" t="str">
        <f t="shared" si="47"/>
        <v>CAPFOR_524_40_3_202223</v>
      </c>
      <c r="AF373" s="41">
        <v>202223</v>
      </c>
      <c r="AG373" s="41" t="s">
        <v>46</v>
      </c>
      <c r="AH373" s="41">
        <v>524</v>
      </c>
      <c r="AI373" s="41">
        <v>40</v>
      </c>
      <c r="AJ373" s="41" t="s">
        <v>2048</v>
      </c>
      <c r="AK373" s="41">
        <v>3</v>
      </c>
      <c r="AL373" s="186">
        <v>55000</v>
      </c>
    </row>
    <row r="374" spans="31:38" x14ac:dyDescent="0.35">
      <c r="AE374" s="41" t="str">
        <f t="shared" si="47"/>
        <v>CAPFOR_524_41_3_202223</v>
      </c>
      <c r="AF374" s="41">
        <v>202223</v>
      </c>
      <c r="AG374" s="41" t="s">
        <v>46</v>
      </c>
      <c r="AH374" s="41">
        <v>524</v>
      </c>
      <c r="AI374" s="41">
        <v>41</v>
      </c>
      <c r="AJ374" s="41" t="s">
        <v>2049</v>
      </c>
      <c r="AK374" s="41">
        <v>3</v>
      </c>
      <c r="AL374" s="186">
        <v>483250</v>
      </c>
    </row>
    <row r="375" spans="31:38" x14ac:dyDescent="0.35">
      <c r="AE375" s="41" t="str">
        <f t="shared" si="47"/>
        <v>CAPFOR_524_42_3_202223</v>
      </c>
      <c r="AF375" s="41">
        <v>202223</v>
      </c>
      <c r="AG375" s="41" t="s">
        <v>46</v>
      </c>
      <c r="AH375" s="41">
        <v>524</v>
      </c>
      <c r="AI375" s="41">
        <v>42</v>
      </c>
      <c r="AJ375" s="41" t="s">
        <v>2050</v>
      </c>
      <c r="AK375" s="41">
        <v>3</v>
      </c>
      <c r="AL375" s="186">
        <v>0</v>
      </c>
    </row>
    <row r="376" spans="31:38" x14ac:dyDescent="0.35">
      <c r="AE376" s="41" t="str">
        <f t="shared" si="47"/>
        <v>CAPFOR_524_43_3_202223</v>
      </c>
      <c r="AF376" s="41">
        <v>202223</v>
      </c>
      <c r="AG376" s="41" t="s">
        <v>46</v>
      </c>
      <c r="AH376" s="41">
        <v>524</v>
      </c>
      <c r="AI376" s="41">
        <v>43</v>
      </c>
      <c r="AJ376" s="41" t="s">
        <v>2051</v>
      </c>
      <c r="AK376" s="41">
        <v>3</v>
      </c>
      <c r="AL376" s="186">
        <v>10000</v>
      </c>
    </row>
    <row r="377" spans="31:38" x14ac:dyDescent="0.35">
      <c r="AE377" s="41" t="str">
        <f t="shared" si="47"/>
        <v>CAPFOR_524_44_3_202223</v>
      </c>
      <c r="AF377" s="41">
        <v>202223</v>
      </c>
      <c r="AG377" s="41" t="s">
        <v>46</v>
      </c>
      <c r="AH377" s="41">
        <v>524</v>
      </c>
      <c r="AI377" s="41">
        <v>44</v>
      </c>
      <c r="AJ377" s="41" t="s">
        <v>3261</v>
      </c>
      <c r="AK377" s="41">
        <v>3</v>
      </c>
      <c r="AL377" s="186">
        <v>524000</v>
      </c>
    </row>
    <row r="378" spans="31:38" x14ac:dyDescent="0.35">
      <c r="AE378" s="41" t="str">
        <f t="shared" si="47"/>
        <v>CAPFOR_524_45_3_202223</v>
      </c>
      <c r="AF378" s="41">
        <v>202223</v>
      </c>
      <c r="AG378" s="41" t="s">
        <v>46</v>
      </c>
      <c r="AH378" s="41">
        <v>524</v>
      </c>
      <c r="AI378" s="41">
        <v>45</v>
      </c>
      <c r="AJ378" s="41" t="s">
        <v>3262</v>
      </c>
      <c r="AK378" s="41">
        <v>3</v>
      </c>
      <c r="AL378" s="186">
        <v>539000</v>
      </c>
    </row>
    <row r="379" spans="31:38" x14ac:dyDescent="0.35">
      <c r="AE379" s="41" t="str">
        <f t="shared" si="47"/>
        <v>CAPFOR_524_46_3_202223</v>
      </c>
      <c r="AF379" s="41">
        <v>202223</v>
      </c>
      <c r="AG379" s="41" t="s">
        <v>46</v>
      </c>
      <c r="AH379" s="41">
        <v>524</v>
      </c>
      <c r="AI379" s="41">
        <v>46</v>
      </c>
      <c r="AJ379" s="41" t="s">
        <v>2060</v>
      </c>
      <c r="AK379" s="41">
        <v>3</v>
      </c>
      <c r="AL379" s="186">
        <v>0</v>
      </c>
    </row>
    <row r="380" spans="31:38" x14ac:dyDescent="0.35">
      <c r="AE380" s="41" t="str">
        <f t="shared" si="47"/>
        <v>CAPFOR_524_47_3_202223</v>
      </c>
      <c r="AF380" s="41">
        <v>202223</v>
      </c>
      <c r="AG380" s="41" t="s">
        <v>46</v>
      </c>
      <c r="AH380" s="41">
        <v>524</v>
      </c>
      <c r="AI380" s="41">
        <v>47</v>
      </c>
      <c r="AJ380" s="41" t="s">
        <v>2061</v>
      </c>
      <c r="AK380" s="41">
        <v>3</v>
      </c>
      <c r="AL380" s="186">
        <v>0</v>
      </c>
    </row>
    <row r="381" spans="31:38" x14ac:dyDescent="0.35">
      <c r="AE381" s="41" t="str">
        <f t="shared" si="47"/>
        <v>CAPFOR_524_48_3_202223</v>
      </c>
      <c r="AF381" s="41">
        <v>202223</v>
      </c>
      <c r="AG381" s="41" t="s">
        <v>46</v>
      </c>
      <c r="AH381" s="41">
        <v>524</v>
      </c>
      <c r="AI381" s="41">
        <v>48</v>
      </c>
      <c r="AJ381" s="41" t="s">
        <v>2029</v>
      </c>
      <c r="AK381" s="41">
        <v>3</v>
      </c>
      <c r="AL381" s="186">
        <v>0</v>
      </c>
    </row>
    <row r="382" spans="31:38" x14ac:dyDescent="0.35">
      <c r="AE382" s="41" t="str">
        <f t="shared" si="47"/>
        <v>CAPFOR_524_49_3_202223</v>
      </c>
      <c r="AF382" s="41">
        <v>202223</v>
      </c>
      <c r="AG382" s="41" t="s">
        <v>46</v>
      </c>
      <c r="AH382" s="41">
        <v>524</v>
      </c>
      <c r="AI382" s="41">
        <v>49</v>
      </c>
      <c r="AJ382" s="41" t="s">
        <v>2030</v>
      </c>
      <c r="AK382" s="41">
        <v>3</v>
      </c>
      <c r="AL382" s="186">
        <v>0</v>
      </c>
    </row>
    <row r="383" spans="31:38" x14ac:dyDescent="0.35">
      <c r="AE383" s="41" t="str">
        <f t="shared" si="47"/>
        <v>CAPFOR_524_50_3_202223</v>
      </c>
      <c r="AF383" s="41">
        <v>202223</v>
      </c>
      <c r="AG383" s="41" t="s">
        <v>46</v>
      </c>
      <c r="AH383" s="41">
        <v>524</v>
      </c>
      <c r="AI383" s="41">
        <v>50</v>
      </c>
      <c r="AJ383" s="41" t="s">
        <v>2031</v>
      </c>
      <c r="AK383" s="41">
        <v>3</v>
      </c>
      <c r="AL383" s="186">
        <v>346</v>
      </c>
    </row>
    <row r="384" spans="31:38" x14ac:dyDescent="0.35">
      <c r="AE384" s="41" t="str">
        <f t="shared" si="47"/>
        <v>CAPFOR_526_1_1_202223</v>
      </c>
      <c r="AF384" s="41">
        <v>202223</v>
      </c>
      <c r="AG384" s="41" t="s">
        <v>46</v>
      </c>
      <c r="AH384" s="41">
        <v>526</v>
      </c>
      <c r="AI384" s="41">
        <v>1</v>
      </c>
      <c r="AJ384" s="41" t="s">
        <v>1334</v>
      </c>
      <c r="AK384" s="41">
        <v>1</v>
      </c>
      <c r="AL384" s="186">
        <v>10274</v>
      </c>
    </row>
    <row r="385" spans="31:38" x14ac:dyDescent="0.35">
      <c r="AE385" s="41" t="str">
        <f t="shared" si="47"/>
        <v>CAPFOR_526_2_1_202223</v>
      </c>
      <c r="AF385" s="41">
        <v>202223</v>
      </c>
      <c r="AG385" s="41" t="s">
        <v>46</v>
      </c>
      <c r="AH385" s="41">
        <v>526</v>
      </c>
      <c r="AI385" s="41">
        <v>2</v>
      </c>
      <c r="AJ385" s="41" t="s">
        <v>3254</v>
      </c>
      <c r="AK385" s="41">
        <v>1</v>
      </c>
      <c r="AL385" s="186">
        <v>2378</v>
      </c>
    </row>
    <row r="386" spans="31:38" x14ac:dyDescent="0.35">
      <c r="AE386" s="41" t="str">
        <f t="shared" si="47"/>
        <v>CAPFOR_526_3_1_202223</v>
      </c>
      <c r="AF386" s="41">
        <v>202223</v>
      </c>
      <c r="AG386" s="41" t="s">
        <v>46</v>
      </c>
      <c r="AH386" s="41">
        <v>526</v>
      </c>
      <c r="AI386" s="41">
        <v>3</v>
      </c>
      <c r="AJ386" s="41" t="s">
        <v>3165</v>
      </c>
      <c r="AK386" s="41">
        <v>1</v>
      </c>
      <c r="AL386" s="186">
        <v>2895</v>
      </c>
    </row>
    <row r="387" spans="31:38" x14ac:dyDescent="0.35">
      <c r="AE387" s="41" t="str">
        <f t="shared" si="47"/>
        <v>CAPFOR_526_4_1_202223</v>
      </c>
      <c r="AF387" s="41">
        <v>202223</v>
      </c>
      <c r="AG387" s="41" t="s">
        <v>46</v>
      </c>
      <c r="AH387" s="41">
        <v>526</v>
      </c>
      <c r="AI387" s="41">
        <v>4</v>
      </c>
      <c r="AJ387" s="41" t="s">
        <v>3255</v>
      </c>
      <c r="AK387" s="41">
        <v>1</v>
      </c>
      <c r="AL387" s="186">
        <v>200</v>
      </c>
    </row>
    <row r="388" spans="31:38" x14ac:dyDescent="0.35">
      <c r="AE388" s="41" t="str">
        <f t="shared" si="47"/>
        <v>CAPFOR_526_5_1_202223</v>
      </c>
      <c r="AF388" s="41">
        <v>202223</v>
      </c>
      <c r="AG388" s="41" t="s">
        <v>46</v>
      </c>
      <c r="AH388" s="41">
        <v>526</v>
      </c>
      <c r="AI388" s="41">
        <v>5</v>
      </c>
      <c r="AJ388" s="41" t="s">
        <v>664</v>
      </c>
      <c r="AK388" s="41">
        <v>1</v>
      </c>
      <c r="AL388" s="186">
        <v>13000</v>
      </c>
    </row>
    <row r="389" spans="31:38" x14ac:dyDescent="0.35">
      <c r="AE389" s="41" t="str">
        <f t="shared" si="47"/>
        <v>CAPFOR_526_6_1_202223</v>
      </c>
      <c r="AF389" s="41">
        <v>202223</v>
      </c>
      <c r="AG389" s="41" t="s">
        <v>46</v>
      </c>
      <c r="AH389" s="41">
        <v>526</v>
      </c>
      <c r="AI389" s="41">
        <v>6</v>
      </c>
      <c r="AJ389" s="41" t="s">
        <v>3192</v>
      </c>
      <c r="AK389" s="41">
        <v>1</v>
      </c>
      <c r="AL389" s="186">
        <v>5162</v>
      </c>
    </row>
    <row r="390" spans="31:38" x14ac:dyDescent="0.35">
      <c r="AE390" s="41" t="str">
        <f t="shared" ref="AE390:AE453" si="48">AG390&amp;"_"&amp;AH390&amp;"_"&amp;AI390&amp;"_"&amp;AK390&amp;"_"&amp;AF390</f>
        <v>CAPFOR_526_7_1_202223</v>
      </c>
      <c r="AF390" s="41">
        <v>202223</v>
      </c>
      <c r="AG390" s="41" t="s">
        <v>46</v>
      </c>
      <c r="AH390" s="41">
        <v>526</v>
      </c>
      <c r="AI390" s="41">
        <v>7</v>
      </c>
      <c r="AJ390" s="41" t="s">
        <v>2157</v>
      </c>
      <c r="AK390" s="41">
        <v>1</v>
      </c>
      <c r="AL390" s="186">
        <v>4670</v>
      </c>
    </row>
    <row r="391" spans="31:38" x14ac:dyDescent="0.35">
      <c r="AE391" s="41" t="str">
        <f t="shared" si="48"/>
        <v>CAPFOR_526_8_1_202223</v>
      </c>
      <c r="AF391" s="41">
        <v>202223</v>
      </c>
      <c r="AG391" s="41" t="s">
        <v>46</v>
      </c>
      <c r="AH391" s="41">
        <v>526</v>
      </c>
      <c r="AI391" s="41">
        <v>8</v>
      </c>
      <c r="AJ391" s="41" t="s">
        <v>3449</v>
      </c>
      <c r="AK391" s="41">
        <v>1</v>
      </c>
      <c r="AL391" s="186">
        <v>23032</v>
      </c>
    </row>
    <row r="392" spans="31:38" x14ac:dyDescent="0.35">
      <c r="AE392" s="41" t="str">
        <f t="shared" si="48"/>
        <v>CAPFOR_526_9_1_202223</v>
      </c>
      <c r="AF392" s="41">
        <v>202223</v>
      </c>
      <c r="AG392" s="41" t="s">
        <v>46</v>
      </c>
      <c r="AH392" s="41">
        <v>526</v>
      </c>
      <c r="AI392" s="41">
        <v>9</v>
      </c>
      <c r="AJ392" s="41" t="s">
        <v>2322</v>
      </c>
      <c r="AK392" s="41">
        <v>1</v>
      </c>
      <c r="AL392" s="186">
        <v>0</v>
      </c>
    </row>
    <row r="393" spans="31:38" x14ac:dyDescent="0.35">
      <c r="AE393" s="41" t="str">
        <f t="shared" si="48"/>
        <v>CAPFOR_526_10_1_202223</v>
      </c>
      <c r="AF393" s="41">
        <v>202223</v>
      </c>
      <c r="AG393" s="41" t="s">
        <v>46</v>
      </c>
      <c r="AH393" s="41">
        <v>526</v>
      </c>
      <c r="AI393" s="41">
        <v>10</v>
      </c>
      <c r="AJ393" s="41" t="s">
        <v>3196</v>
      </c>
      <c r="AK393" s="41">
        <v>1</v>
      </c>
      <c r="AL393" s="186">
        <v>1900</v>
      </c>
    </row>
    <row r="394" spans="31:38" x14ac:dyDescent="0.35">
      <c r="AE394" s="41" t="str">
        <f t="shared" si="48"/>
        <v>CAPFOR_526_11_1_202223</v>
      </c>
      <c r="AF394" s="41">
        <v>202223</v>
      </c>
      <c r="AG394" s="41" t="s">
        <v>46</v>
      </c>
      <c r="AH394" s="41">
        <v>526</v>
      </c>
      <c r="AI394" s="41">
        <v>11</v>
      </c>
      <c r="AJ394" s="41" t="s">
        <v>3450</v>
      </c>
      <c r="AK394" s="41">
        <v>1</v>
      </c>
      <c r="AL394" s="186">
        <v>1900</v>
      </c>
    </row>
    <row r="395" spans="31:38" x14ac:dyDescent="0.35">
      <c r="AE395" s="41" t="str">
        <f t="shared" si="48"/>
        <v>CAPFOR_526_12_1_202223</v>
      </c>
      <c r="AF395" s="41">
        <v>202223</v>
      </c>
      <c r="AG395" s="41" t="s">
        <v>46</v>
      </c>
      <c r="AH395" s="41">
        <v>526</v>
      </c>
      <c r="AI395" s="41">
        <v>12</v>
      </c>
      <c r="AJ395" s="41" t="s">
        <v>3170</v>
      </c>
      <c r="AK395" s="41">
        <v>1</v>
      </c>
      <c r="AL395" s="186">
        <v>0</v>
      </c>
    </row>
    <row r="396" spans="31:38" x14ac:dyDescent="0.35">
      <c r="AE396" s="41" t="str">
        <f t="shared" si="48"/>
        <v>CAPFOR_526_13_1_202223</v>
      </c>
      <c r="AF396" s="41">
        <v>202223</v>
      </c>
      <c r="AG396" s="41" t="s">
        <v>46</v>
      </c>
      <c r="AH396" s="41">
        <v>526</v>
      </c>
      <c r="AI396" s="41">
        <v>13</v>
      </c>
      <c r="AJ396" s="41" t="s">
        <v>3451</v>
      </c>
      <c r="AK396" s="41">
        <v>1</v>
      </c>
      <c r="AL396" s="186">
        <v>40479</v>
      </c>
    </row>
    <row r="397" spans="31:38" x14ac:dyDescent="0.35">
      <c r="AE397" s="41" t="str">
        <f t="shared" si="48"/>
        <v>CAPFOR_526_14_1_202223</v>
      </c>
      <c r="AF397" s="41">
        <v>202223</v>
      </c>
      <c r="AG397" s="41" t="s">
        <v>46</v>
      </c>
      <c r="AH397" s="41">
        <v>526</v>
      </c>
      <c r="AI397" s="41">
        <v>14</v>
      </c>
      <c r="AJ397" s="41" t="s">
        <v>3452</v>
      </c>
      <c r="AK397" s="41">
        <v>1</v>
      </c>
      <c r="AL397" s="186">
        <v>0</v>
      </c>
    </row>
    <row r="398" spans="31:38" x14ac:dyDescent="0.35">
      <c r="AE398" s="41" t="str">
        <f t="shared" si="48"/>
        <v>CAPFOR_526_15_1_202223</v>
      </c>
      <c r="AF398" s="41">
        <v>202223</v>
      </c>
      <c r="AG398" s="41" t="s">
        <v>46</v>
      </c>
      <c r="AH398" s="41">
        <v>526</v>
      </c>
      <c r="AI398" s="41">
        <v>15</v>
      </c>
      <c r="AJ398" s="41" t="s">
        <v>3256</v>
      </c>
      <c r="AK398" s="41">
        <v>1</v>
      </c>
      <c r="AL398" s="186">
        <v>0</v>
      </c>
    </row>
    <row r="399" spans="31:38" x14ac:dyDescent="0.35">
      <c r="AE399" s="41" t="str">
        <f t="shared" si="48"/>
        <v>CAPFOR_526_16_1_202223</v>
      </c>
      <c r="AF399" s="41">
        <v>202223</v>
      </c>
      <c r="AG399" s="41" t="s">
        <v>46</v>
      </c>
      <c r="AH399" s="41">
        <v>526</v>
      </c>
      <c r="AI399" s="41">
        <v>16</v>
      </c>
      <c r="AJ399" s="41" t="s">
        <v>3453</v>
      </c>
      <c r="AK399" s="41">
        <v>1</v>
      </c>
      <c r="AL399" s="186">
        <v>40479</v>
      </c>
    </row>
    <row r="400" spans="31:38" x14ac:dyDescent="0.35">
      <c r="AE400" s="41" t="str">
        <f t="shared" si="48"/>
        <v>CAPFOR_526_17_1_202223</v>
      </c>
      <c r="AF400" s="41">
        <v>202223</v>
      </c>
      <c r="AG400" s="41" t="s">
        <v>46</v>
      </c>
      <c r="AH400" s="41">
        <v>526</v>
      </c>
      <c r="AI400" s="41">
        <v>17</v>
      </c>
      <c r="AJ400" s="41" t="s">
        <v>2010</v>
      </c>
      <c r="AK400" s="41">
        <v>1</v>
      </c>
      <c r="AL400" s="186">
        <v>0</v>
      </c>
    </row>
    <row r="401" spans="31:38" x14ac:dyDescent="0.35">
      <c r="AE401" s="41" t="str">
        <f t="shared" si="48"/>
        <v>CAPFOR_526_17.1_1_202223</v>
      </c>
      <c r="AF401" s="41">
        <v>202223</v>
      </c>
      <c r="AG401" s="41" t="s">
        <v>46</v>
      </c>
      <c r="AH401" s="41">
        <v>526</v>
      </c>
      <c r="AI401" s="41">
        <v>17.100000000000001</v>
      </c>
      <c r="AJ401" s="41" t="s">
        <v>3494</v>
      </c>
      <c r="AK401" s="41">
        <v>1</v>
      </c>
      <c r="AL401" s="186">
        <v>0</v>
      </c>
    </row>
    <row r="402" spans="31:38" x14ac:dyDescent="0.35">
      <c r="AE402" s="41" t="str">
        <f t="shared" si="48"/>
        <v>CAPFOR_526_19_3_202223</v>
      </c>
      <c r="AF402" s="41">
        <v>202223</v>
      </c>
      <c r="AG402" s="41" t="s">
        <v>46</v>
      </c>
      <c r="AH402" s="41">
        <v>526</v>
      </c>
      <c r="AI402" s="41">
        <v>19</v>
      </c>
      <c r="AJ402" s="41" t="s">
        <v>3258</v>
      </c>
      <c r="AK402" s="41">
        <v>3</v>
      </c>
      <c r="AL402" s="186">
        <v>40479</v>
      </c>
    </row>
    <row r="403" spans="31:38" x14ac:dyDescent="0.35">
      <c r="AE403" s="41" t="str">
        <f t="shared" si="48"/>
        <v>CAPFOR_526_20_3_202223</v>
      </c>
      <c r="AF403" s="41">
        <v>202223</v>
      </c>
      <c r="AG403" s="41" t="s">
        <v>46</v>
      </c>
      <c r="AH403" s="41">
        <v>526</v>
      </c>
      <c r="AI403" s="41">
        <v>20</v>
      </c>
      <c r="AJ403" s="41" t="s">
        <v>1308</v>
      </c>
      <c r="AK403" s="41">
        <v>3</v>
      </c>
      <c r="AL403" s="186">
        <v>0</v>
      </c>
    </row>
    <row r="404" spans="31:38" x14ac:dyDescent="0.35">
      <c r="AE404" s="41" t="str">
        <f t="shared" si="48"/>
        <v>CAPFOR_526_21_3_202223</v>
      </c>
      <c r="AF404" s="41">
        <v>202223</v>
      </c>
      <c r="AG404" s="41" t="s">
        <v>46</v>
      </c>
      <c r="AH404" s="41">
        <v>526</v>
      </c>
      <c r="AI404" s="41">
        <v>21</v>
      </c>
      <c r="AJ404" s="41" t="s">
        <v>1309</v>
      </c>
      <c r="AK404" s="41">
        <v>3</v>
      </c>
      <c r="AL404" s="186">
        <v>200</v>
      </c>
    </row>
    <row r="405" spans="31:38" x14ac:dyDescent="0.35">
      <c r="AE405" s="41" t="str">
        <f t="shared" si="48"/>
        <v>CAPFOR_526_22_3_202223</v>
      </c>
      <c r="AF405" s="41">
        <v>202223</v>
      </c>
      <c r="AG405" s="41" t="s">
        <v>46</v>
      </c>
      <c r="AH405" s="41">
        <v>526</v>
      </c>
      <c r="AI405" s="41">
        <v>22</v>
      </c>
      <c r="AJ405" s="41" t="s">
        <v>3454</v>
      </c>
      <c r="AK405" s="41">
        <v>3</v>
      </c>
      <c r="AL405" s="186">
        <v>200</v>
      </c>
    </row>
    <row r="406" spans="31:38" x14ac:dyDescent="0.35">
      <c r="AE406" s="41" t="str">
        <f t="shared" si="48"/>
        <v>CAPFOR_526_23_3_202223</v>
      </c>
      <c r="AF406" s="41">
        <v>202223</v>
      </c>
      <c r="AG406" s="41" t="s">
        <v>46</v>
      </c>
      <c r="AH406" s="41">
        <v>526</v>
      </c>
      <c r="AI406" s="41">
        <v>23</v>
      </c>
      <c r="AJ406" s="41" t="s">
        <v>2027</v>
      </c>
      <c r="AK406" s="41">
        <v>3</v>
      </c>
      <c r="AL406" s="186">
        <v>4891</v>
      </c>
    </row>
    <row r="407" spans="31:38" x14ac:dyDescent="0.35">
      <c r="AE407" s="41" t="str">
        <f t="shared" si="48"/>
        <v>CAPFOR_526_25_3_202223</v>
      </c>
      <c r="AF407" s="41">
        <v>202223</v>
      </c>
      <c r="AG407" s="41" t="s">
        <v>46</v>
      </c>
      <c r="AH407" s="41">
        <v>526</v>
      </c>
      <c r="AI407" s="41">
        <v>25</v>
      </c>
      <c r="AJ407" s="41" t="s">
        <v>1370</v>
      </c>
      <c r="AK407" s="41">
        <v>3</v>
      </c>
      <c r="AL407" s="186">
        <v>14649</v>
      </c>
    </row>
    <row r="408" spans="31:38" x14ac:dyDescent="0.35">
      <c r="AE408" s="41" t="str">
        <f t="shared" si="48"/>
        <v>CAPFOR_526_26_3_202223</v>
      </c>
      <c r="AF408" s="41">
        <v>202223</v>
      </c>
      <c r="AG408" s="41" t="s">
        <v>46</v>
      </c>
      <c r="AH408" s="41">
        <v>526</v>
      </c>
      <c r="AI408" s="41">
        <v>26</v>
      </c>
      <c r="AJ408" s="41" t="s">
        <v>2032</v>
      </c>
      <c r="AK408" s="41">
        <v>3</v>
      </c>
      <c r="AL408" s="186">
        <v>1241</v>
      </c>
    </row>
    <row r="409" spans="31:38" x14ac:dyDescent="0.35">
      <c r="AE409" s="41" t="str">
        <f t="shared" si="48"/>
        <v>CAPFOR_526_27_3_202223</v>
      </c>
      <c r="AF409" s="41">
        <v>202223</v>
      </c>
      <c r="AG409" s="41" t="s">
        <v>46</v>
      </c>
      <c r="AH409" s="41">
        <v>526</v>
      </c>
      <c r="AI409" s="41">
        <v>27</v>
      </c>
      <c r="AJ409" s="41" t="s">
        <v>2033</v>
      </c>
      <c r="AK409" s="41">
        <v>3</v>
      </c>
      <c r="AL409" s="186">
        <v>0</v>
      </c>
    </row>
    <row r="410" spans="31:38" x14ac:dyDescent="0.35">
      <c r="AE410" s="41" t="str">
        <f t="shared" si="48"/>
        <v>CAPFOR_526_28_3_202223</v>
      </c>
      <c r="AF410" s="41">
        <v>202223</v>
      </c>
      <c r="AG410" s="41" t="s">
        <v>46</v>
      </c>
      <c r="AH410" s="41">
        <v>526</v>
      </c>
      <c r="AI410" s="41">
        <v>28</v>
      </c>
      <c r="AJ410" s="41" t="s">
        <v>2034</v>
      </c>
      <c r="AK410" s="41">
        <v>3</v>
      </c>
      <c r="AL410" s="186">
        <v>5844</v>
      </c>
    </row>
    <row r="411" spans="31:38" x14ac:dyDescent="0.35">
      <c r="AE411" s="41" t="str">
        <f t="shared" si="48"/>
        <v>CAPFOR_526_29_3_202223</v>
      </c>
      <c r="AF411" s="41">
        <v>202223</v>
      </c>
      <c r="AG411" s="41" t="s">
        <v>46</v>
      </c>
      <c r="AH411" s="41">
        <v>526</v>
      </c>
      <c r="AI411" s="41">
        <v>29</v>
      </c>
      <c r="AJ411" s="41" t="s">
        <v>2035</v>
      </c>
      <c r="AK411" s="41">
        <v>3</v>
      </c>
      <c r="AL411" s="186">
        <v>0</v>
      </c>
    </row>
    <row r="412" spans="31:38" x14ac:dyDescent="0.35">
      <c r="AE412" s="41" t="str">
        <f t="shared" si="48"/>
        <v>CAPFOR_526_30_3_202223</v>
      </c>
      <c r="AF412" s="41">
        <v>202223</v>
      </c>
      <c r="AG412" s="41" t="s">
        <v>46</v>
      </c>
      <c r="AH412" s="41">
        <v>526</v>
      </c>
      <c r="AI412" s="41">
        <v>30</v>
      </c>
      <c r="AJ412" s="41" t="s">
        <v>1357</v>
      </c>
      <c r="AK412" s="41">
        <v>3</v>
      </c>
      <c r="AL412" s="186">
        <v>2607</v>
      </c>
    </row>
    <row r="413" spans="31:38" x14ac:dyDescent="0.35">
      <c r="AE413" s="41" t="str">
        <f t="shared" si="48"/>
        <v>CAPFOR_526_30.1_3_202223</v>
      </c>
      <c r="AF413" s="41">
        <v>202223</v>
      </c>
      <c r="AG413" s="41" t="s">
        <v>46</v>
      </c>
      <c r="AH413" s="41">
        <v>526</v>
      </c>
      <c r="AI413" s="41">
        <v>30.1</v>
      </c>
      <c r="AJ413" s="41" t="s">
        <v>3616</v>
      </c>
      <c r="AK413" s="41">
        <v>3</v>
      </c>
      <c r="AL413" s="186">
        <v>2607</v>
      </c>
    </row>
    <row r="414" spans="31:38" x14ac:dyDescent="0.35">
      <c r="AE414" s="41" t="str">
        <f t="shared" si="48"/>
        <v>CAPFOR_526_30.2_3_202223</v>
      </c>
      <c r="AF414" s="41">
        <v>202223</v>
      </c>
      <c r="AG414" s="41" t="s">
        <v>46</v>
      </c>
      <c r="AH414" s="41">
        <v>526</v>
      </c>
      <c r="AI414" s="41">
        <v>30.2</v>
      </c>
      <c r="AJ414" s="41" t="s">
        <v>3617</v>
      </c>
      <c r="AK414" s="41">
        <v>3</v>
      </c>
      <c r="AL414" s="186">
        <v>0</v>
      </c>
    </row>
    <row r="415" spans="31:38" x14ac:dyDescent="0.35">
      <c r="AE415" s="41" t="str">
        <f t="shared" si="48"/>
        <v>CAPFOR_526_31_3_202223</v>
      </c>
      <c r="AF415" s="41">
        <v>202223</v>
      </c>
      <c r="AG415" s="41" t="s">
        <v>46</v>
      </c>
      <c r="AH415" s="41">
        <v>526</v>
      </c>
      <c r="AI415" s="41">
        <v>31</v>
      </c>
      <c r="AJ415" s="41" t="s">
        <v>1358</v>
      </c>
      <c r="AK415" s="41">
        <v>3</v>
      </c>
      <c r="AL415" s="186">
        <v>11247</v>
      </c>
    </row>
    <row r="416" spans="31:38" x14ac:dyDescent="0.35">
      <c r="AE416" s="41" t="str">
        <f t="shared" si="48"/>
        <v>CAPFOR_526_31.1_3_202223</v>
      </c>
      <c r="AF416" s="41">
        <v>202223</v>
      </c>
      <c r="AG416" s="41" t="s">
        <v>46</v>
      </c>
      <c r="AH416" s="41">
        <v>526</v>
      </c>
      <c r="AI416" s="41">
        <v>31.1</v>
      </c>
      <c r="AJ416" s="41" t="s">
        <v>2038</v>
      </c>
      <c r="AK416" s="41">
        <v>3</v>
      </c>
      <c r="AL416" s="186">
        <v>11247</v>
      </c>
    </row>
    <row r="417" spans="31:38" x14ac:dyDescent="0.35">
      <c r="AE417" s="41" t="str">
        <f t="shared" si="48"/>
        <v>CAPFOR_526_31.2_3_202223</v>
      </c>
      <c r="AF417" s="41">
        <v>202223</v>
      </c>
      <c r="AG417" s="41" t="s">
        <v>46</v>
      </c>
      <c r="AH417" s="41">
        <v>526</v>
      </c>
      <c r="AI417" s="41">
        <v>31.2</v>
      </c>
      <c r="AJ417" s="41" t="s">
        <v>2039</v>
      </c>
      <c r="AK417" s="41">
        <v>3</v>
      </c>
      <c r="AL417" s="186">
        <v>0</v>
      </c>
    </row>
    <row r="418" spans="31:38" x14ac:dyDescent="0.35">
      <c r="AE418" s="41" t="str">
        <f t="shared" si="48"/>
        <v>CAPFOR_526_32_3_202223</v>
      </c>
      <c r="AF418" s="41">
        <v>202223</v>
      </c>
      <c r="AG418" s="41" t="s">
        <v>46</v>
      </c>
      <c r="AH418" s="41">
        <v>526</v>
      </c>
      <c r="AI418" s="41">
        <v>32</v>
      </c>
      <c r="AJ418" s="41" t="s">
        <v>3455</v>
      </c>
      <c r="AK418" s="41">
        <v>3</v>
      </c>
      <c r="AL418" s="186">
        <v>40479</v>
      </c>
    </row>
    <row r="419" spans="31:38" x14ac:dyDescent="0.35">
      <c r="AE419" s="41" t="str">
        <f t="shared" si="48"/>
        <v>CAPFOR_526_33_3_202223</v>
      </c>
      <c r="AF419" s="41">
        <v>202223</v>
      </c>
      <c r="AG419" s="41" t="s">
        <v>46</v>
      </c>
      <c r="AH419" s="41">
        <v>526</v>
      </c>
      <c r="AI419" s="41">
        <v>33</v>
      </c>
      <c r="AJ419" s="41" t="s">
        <v>2043</v>
      </c>
      <c r="AK419" s="41">
        <v>3</v>
      </c>
      <c r="AL419" s="186">
        <v>142222</v>
      </c>
    </row>
    <row r="420" spans="31:38" x14ac:dyDescent="0.35">
      <c r="AE420" s="41" t="str">
        <f t="shared" si="48"/>
        <v>CAPFOR_526_33.5_3_202223</v>
      </c>
      <c r="AF420" s="41">
        <v>202223</v>
      </c>
      <c r="AG420" s="41" t="s">
        <v>46</v>
      </c>
      <c r="AH420" s="41">
        <v>526</v>
      </c>
      <c r="AI420" s="41">
        <v>33.5</v>
      </c>
      <c r="AJ420" s="41" t="s">
        <v>3281</v>
      </c>
      <c r="AK420" s="41">
        <v>3</v>
      </c>
      <c r="AL420" s="186">
        <v>6003</v>
      </c>
    </row>
    <row r="421" spans="31:38" x14ac:dyDescent="0.35">
      <c r="AE421" s="41" t="str">
        <f t="shared" si="48"/>
        <v>CAPFOR_526_34_3_202223</v>
      </c>
      <c r="AF421" s="41">
        <v>202223</v>
      </c>
      <c r="AG421" s="41" t="s">
        <v>46</v>
      </c>
      <c r="AH421" s="41">
        <v>526</v>
      </c>
      <c r="AI421" s="41">
        <v>34</v>
      </c>
      <c r="AJ421" s="41" t="s">
        <v>3456</v>
      </c>
      <c r="AK421" s="41">
        <v>3</v>
      </c>
      <c r="AL421" s="186">
        <v>19857</v>
      </c>
    </row>
    <row r="422" spans="31:38" x14ac:dyDescent="0.35">
      <c r="AE422" s="41" t="str">
        <f t="shared" si="48"/>
        <v>CAPFOR_526_35_3_202223</v>
      </c>
      <c r="AF422" s="41">
        <v>202223</v>
      </c>
      <c r="AG422" s="41" t="s">
        <v>46</v>
      </c>
      <c r="AH422" s="41">
        <v>526</v>
      </c>
      <c r="AI422" s="41">
        <v>35</v>
      </c>
      <c r="AJ422" s="41" t="s">
        <v>2044</v>
      </c>
      <c r="AK422" s="41">
        <v>3</v>
      </c>
      <c r="AL422" s="186">
        <v>1682</v>
      </c>
    </row>
    <row r="423" spans="31:38" x14ac:dyDescent="0.35">
      <c r="AE423" s="41" t="str">
        <f t="shared" si="48"/>
        <v>CAPFOR_526_36_3_202223</v>
      </c>
      <c r="AF423" s="41">
        <v>202223</v>
      </c>
      <c r="AG423" s="41" t="s">
        <v>46</v>
      </c>
      <c r="AH423" s="41">
        <v>526</v>
      </c>
      <c r="AI423" s="41">
        <v>36</v>
      </c>
      <c r="AJ423" s="41" t="s">
        <v>3457</v>
      </c>
      <c r="AK423" s="41">
        <v>3</v>
      </c>
      <c r="AL423" s="186">
        <v>18175</v>
      </c>
    </row>
    <row r="424" spans="31:38" x14ac:dyDescent="0.35">
      <c r="AE424" s="41" t="str">
        <f t="shared" si="48"/>
        <v>CAPFOR_526_37_3_202223</v>
      </c>
      <c r="AF424" s="41">
        <v>202223</v>
      </c>
      <c r="AG424" s="41" t="s">
        <v>46</v>
      </c>
      <c r="AH424" s="41">
        <v>526</v>
      </c>
      <c r="AI424" s="41">
        <v>37</v>
      </c>
      <c r="AJ424" s="41" t="s">
        <v>3458</v>
      </c>
      <c r="AK424" s="41">
        <v>3</v>
      </c>
      <c r="AL424" s="186">
        <v>160397</v>
      </c>
    </row>
    <row r="425" spans="31:38" x14ac:dyDescent="0.35">
      <c r="AE425" s="41" t="str">
        <f t="shared" si="48"/>
        <v>CAPFOR_526_38_3_202223</v>
      </c>
      <c r="AF425" s="41">
        <v>202223</v>
      </c>
      <c r="AG425" s="41" t="s">
        <v>46</v>
      </c>
      <c r="AH425" s="41">
        <v>526</v>
      </c>
      <c r="AI425" s="41">
        <v>38</v>
      </c>
      <c r="AJ425" s="41" t="s">
        <v>2046</v>
      </c>
      <c r="AK425" s="41">
        <v>3</v>
      </c>
      <c r="AL425" s="186">
        <v>115629</v>
      </c>
    </row>
    <row r="426" spans="31:38" x14ac:dyDescent="0.35">
      <c r="AE426" s="41" t="str">
        <f t="shared" si="48"/>
        <v>CAPFOR_526_39_3_202223</v>
      </c>
      <c r="AF426" s="41">
        <v>202223</v>
      </c>
      <c r="AG426" s="41" t="s">
        <v>46</v>
      </c>
      <c r="AH426" s="41">
        <v>526</v>
      </c>
      <c r="AI426" s="41">
        <v>39</v>
      </c>
      <c r="AJ426" s="41" t="s">
        <v>2047</v>
      </c>
      <c r="AK426" s="41">
        <v>3</v>
      </c>
      <c r="AL426" s="186">
        <v>14059</v>
      </c>
    </row>
    <row r="427" spans="31:38" x14ac:dyDescent="0.35">
      <c r="AE427" s="41" t="str">
        <f t="shared" si="48"/>
        <v>CAPFOR_526_40_3_202223</v>
      </c>
      <c r="AF427" s="41">
        <v>202223</v>
      </c>
      <c r="AG427" s="41" t="s">
        <v>46</v>
      </c>
      <c r="AH427" s="41">
        <v>526</v>
      </c>
      <c r="AI427" s="41">
        <v>40</v>
      </c>
      <c r="AJ427" s="41" t="s">
        <v>2048</v>
      </c>
      <c r="AK427" s="41">
        <v>3</v>
      </c>
      <c r="AL427" s="186">
        <v>43308</v>
      </c>
    </row>
    <row r="428" spans="31:38" x14ac:dyDescent="0.35">
      <c r="AE428" s="41" t="str">
        <f t="shared" si="48"/>
        <v>CAPFOR_526_41_3_202223</v>
      </c>
      <c r="AF428" s="41">
        <v>202223</v>
      </c>
      <c r="AG428" s="41" t="s">
        <v>46</v>
      </c>
      <c r="AH428" s="41">
        <v>526</v>
      </c>
      <c r="AI428" s="41">
        <v>41</v>
      </c>
      <c r="AJ428" s="41" t="s">
        <v>2049</v>
      </c>
      <c r="AK428" s="41">
        <v>3</v>
      </c>
      <c r="AL428" s="186">
        <v>128169</v>
      </c>
    </row>
    <row r="429" spans="31:38" x14ac:dyDescent="0.35">
      <c r="AE429" s="41" t="str">
        <f t="shared" si="48"/>
        <v>CAPFOR_526_42_3_202223</v>
      </c>
      <c r="AF429" s="41">
        <v>202223</v>
      </c>
      <c r="AG429" s="41" t="s">
        <v>46</v>
      </c>
      <c r="AH429" s="41">
        <v>526</v>
      </c>
      <c r="AI429" s="41">
        <v>42</v>
      </c>
      <c r="AJ429" s="41" t="s">
        <v>2050</v>
      </c>
      <c r="AK429" s="41">
        <v>3</v>
      </c>
      <c r="AL429" s="186">
        <v>14151</v>
      </c>
    </row>
    <row r="430" spans="31:38" x14ac:dyDescent="0.35">
      <c r="AE430" s="41" t="str">
        <f t="shared" si="48"/>
        <v>CAPFOR_526_43_3_202223</v>
      </c>
      <c r="AF430" s="41">
        <v>202223</v>
      </c>
      <c r="AG430" s="41" t="s">
        <v>46</v>
      </c>
      <c r="AH430" s="41">
        <v>526</v>
      </c>
      <c r="AI430" s="41">
        <v>43</v>
      </c>
      <c r="AJ430" s="41" t="s">
        <v>2051</v>
      </c>
      <c r="AK430" s="41">
        <v>3</v>
      </c>
      <c r="AL430" s="186">
        <v>17000</v>
      </c>
    </row>
    <row r="431" spans="31:38" x14ac:dyDescent="0.35">
      <c r="AE431" s="41" t="str">
        <f t="shared" si="48"/>
        <v>CAPFOR_526_44_3_202223</v>
      </c>
      <c r="AF431" s="41">
        <v>202223</v>
      </c>
      <c r="AG431" s="41" t="s">
        <v>46</v>
      </c>
      <c r="AH431" s="41">
        <v>526</v>
      </c>
      <c r="AI431" s="41">
        <v>44</v>
      </c>
      <c r="AJ431" s="41" t="s">
        <v>3261</v>
      </c>
      <c r="AK431" s="41">
        <v>3</v>
      </c>
      <c r="AL431" s="186">
        <v>159000</v>
      </c>
    </row>
    <row r="432" spans="31:38" x14ac:dyDescent="0.35">
      <c r="AE432" s="41" t="str">
        <f t="shared" si="48"/>
        <v>CAPFOR_526_45_3_202223</v>
      </c>
      <c r="AF432" s="41">
        <v>202223</v>
      </c>
      <c r="AG432" s="41" t="s">
        <v>46</v>
      </c>
      <c r="AH432" s="41">
        <v>526</v>
      </c>
      <c r="AI432" s="41">
        <v>45</v>
      </c>
      <c r="AJ432" s="41" t="s">
        <v>3262</v>
      </c>
      <c r="AK432" s="41">
        <v>3</v>
      </c>
      <c r="AL432" s="186">
        <v>164000</v>
      </c>
    </row>
    <row r="433" spans="31:38" x14ac:dyDescent="0.35">
      <c r="AE433" s="41" t="str">
        <f t="shared" si="48"/>
        <v>CAPFOR_526_46_3_202223</v>
      </c>
      <c r="AF433" s="41">
        <v>202223</v>
      </c>
      <c r="AG433" s="41" t="s">
        <v>46</v>
      </c>
      <c r="AH433" s="41">
        <v>526</v>
      </c>
      <c r="AI433" s="41">
        <v>46</v>
      </c>
      <c r="AJ433" s="41" t="s">
        <v>2060</v>
      </c>
      <c r="AK433" s="41">
        <v>3</v>
      </c>
      <c r="AL433" s="186">
        <v>0</v>
      </c>
    </row>
    <row r="434" spans="31:38" x14ac:dyDescent="0.35">
      <c r="AE434" s="41" t="str">
        <f t="shared" si="48"/>
        <v>CAPFOR_526_47_3_202223</v>
      </c>
      <c r="AF434" s="41">
        <v>202223</v>
      </c>
      <c r="AG434" s="41" t="s">
        <v>46</v>
      </c>
      <c r="AH434" s="41">
        <v>526</v>
      </c>
      <c r="AI434" s="41">
        <v>47</v>
      </c>
      <c r="AJ434" s="41" t="s">
        <v>2061</v>
      </c>
      <c r="AK434" s="41">
        <v>3</v>
      </c>
      <c r="AL434" s="186">
        <v>0</v>
      </c>
    </row>
    <row r="435" spans="31:38" x14ac:dyDescent="0.35">
      <c r="AE435" s="41" t="str">
        <f t="shared" si="48"/>
        <v>CAPFOR_526_48_3_202223</v>
      </c>
      <c r="AF435" s="41">
        <v>202223</v>
      </c>
      <c r="AG435" s="41" t="s">
        <v>46</v>
      </c>
      <c r="AH435" s="41">
        <v>526</v>
      </c>
      <c r="AI435" s="41">
        <v>48</v>
      </c>
      <c r="AJ435" s="41" t="s">
        <v>2029</v>
      </c>
      <c r="AK435" s="41">
        <v>3</v>
      </c>
      <c r="AL435" s="186">
        <v>14649</v>
      </c>
    </row>
    <row r="436" spans="31:38" x14ac:dyDescent="0.35">
      <c r="AE436" s="41" t="str">
        <f t="shared" si="48"/>
        <v>CAPFOR_526_49_3_202223</v>
      </c>
      <c r="AF436" s="41">
        <v>202223</v>
      </c>
      <c r="AG436" s="41" t="s">
        <v>46</v>
      </c>
      <c r="AH436" s="41">
        <v>526</v>
      </c>
      <c r="AI436" s="41">
        <v>49</v>
      </c>
      <c r="AJ436" s="41" t="s">
        <v>2030</v>
      </c>
      <c r="AK436" s="41">
        <v>3</v>
      </c>
      <c r="AL436" s="186">
        <v>0</v>
      </c>
    </row>
    <row r="437" spans="31:38" x14ac:dyDescent="0.35">
      <c r="AE437" s="41" t="str">
        <f t="shared" si="48"/>
        <v>CAPFOR_526_50_3_202223</v>
      </c>
      <c r="AF437" s="41">
        <v>202223</v>
      </c>
      <c r="AG437" s="41" t="s">
        <v>46</v>
      </c>
      <c r="AH437" s="41">
        <v>526</v>
      </c>
      <c r="AI437" s="41">
        <v>50</v>
      </c>
      <c r="AJ437" s="41" t="s">
        <v>2031</v>
      </c>
      <c r="AK437" s="41">
        <v>3</v>
      </c>
      <c r="AL437" s="186">
        <v>0</v>
      </c>
    </row>
    <row r="438" spans="31:38" x14ac:dyDescent="0.35">
      <c r="AE438" s="41" t="str">
        <f t="shared" si="48"/>
        <v>CAPFOR_528_1_1_202223</v>
      </c>
      <c r="AF438" s="41">
        <v>202223</v>
      </c>
      <c r="AG438" s="41" t="s">
        <v>46</v>
      </c>
      <c r="AH438" s="41">
        <v>528</v>
      </c>
      <c r="AI438" s="41">
        <v>1</v>
      </c>
      <c r="AJ438" s="41" t="s">
        <v>1334</v>
      </c>
      <c r="AK438" s="41">
        <v>1</v>
      </c>
      <c r="AL438" s="186">
        <v>37411.635999999999</v>
      </c>
    </row>
    <row r="439" spans="31:38" x14ac:dyDescent="0.35">
      <c r="AE439" s="41" t="str">
        <f t="shared" si="48"/>
        <v>CAPFOR_528_2_1_202223</v>
      </c>
      <c r="AF439" s="41">
        <v>202223</v>
      </c>
      <c r="AG439" s="41" t="s">
        <v>46</v>
      </c>
      <c r="AH439" s="41">
        <v>528</v>
      </c>
      <c r="AI439" s="41">
        <v>2</v>
      </c>
      <c r="AJ439" s="41" t="s">
        <v>3254</v>
      </c>
      <c r="AK439" s="41">
        <v>1</v>
      </c>
      <c r="AL439" s="186">
        <v>370</v>
      </c>
    </row>
    <row r="440" spans="31:38" x14ac:dyDescent="0.35">
      <c r="AE440" s="41" t="str">
        <f t="shared" si="48"/>
        <v>CAPFOR_528_3_1_202223</v>
      </c>
      <c r="AF440" s="41">
        <v>202223</v>
      </c>
      <c r="AG440" s="41" t="s">
        <v>46</v>
      </c>
      <c r="AH440" s="41">
        <v>528</v>
      </c>
      <c r="AI440" s="41">
        <v>3</v>
      </c>
      <c r="AJ440" s="41" t="s">
        <v>3165</v>
      </c>
      <c r="AK440" s="41">
        <v>1</v>
      </c>
      <c r="AL440" s="186">
        <v>3539.7850000000008</v>
      </c>
    </row>
    <row r="441" spans="31:38" x14ac:dyDescent="0.35">
      <c r="AE441" s="41" t="str">
        <f t="shared" si="48"/>
        <v>CAPFOR_528_4_1_202223</v>
      </c>
      <c r="AF441" s="41">
        <v>202223</v>
      </c>
      <c r="AG441" s="41" t="s">
        <v>46</v>
      </c>
      <c r="AH441" s="41">
        <v>528</v>
      </c>
      <c r="AI441" s="41">
        <v>4</v>
      </c>
      <c r="AJ441" s="41" t="s">
        <v>3255</v>
      </c>
      <c r="AK441" s="41">
        <v>1</v>
      </c>
      <c r="AL441" s="186">
        <v>9094.7270000000008</v>
      </c>
    </row>
    <row r="442" spans="31:38" x14ac:dyDescent="0.35">
      <c r="AE442" s="41" t="str">
        <f t="shared" si="48"/>
        <v>CAPFOR_528_5_1_202223</v>
      </c>
      <c r="AF442" s="41">
        <v>202223</v>
      </c>
      <c r="AG442" s="41" t="s">
        <v>46</v>
      </c>
      <c r="AH442" s="41">
        <v>528</v>
      </c>
      <c r="AI442" s="41">
        <v>5</v>
      </c>
      <c r="AJ442" s="41" t="s">
        <v>664</v>
      </c>
      <c r="AK442" s="41">
        <v>1</v>
      </c>
      <c r="AL442" s="186">
        <v>14530.601000000001</v>
      </c>
    </row>
    <row r="443" spans="31:38" x14ac:dyDescent="0.35">
      <c r="AE443" s="41" t="str">
        <f t="shared" si="48"/>
        <v>CAPFOR_528_6_1_202223</v>
      </c>
      <c r="AF443" s="41">
        <v>202223</v>
      </c>
      <c r="AG443" s="41" t="s">
        <v>46</v>
      </c>
      <c r="AH443" s="41">
        <v>528</v>
      </c>
      <c r="AI443" s="41">
        <v>6</v>
      </c>
      <c r="AJ443" s="41" t="s">
        <v>3192</v>
      </c>
      <c r="AK443" s="41">
        <v>1</v>
      </c>
      <c r="AL443" s="186">
        <v>26651.351999999999</v>
      </c>
    </row>
    <row r="444" spans="31:38" x14ac:dyDescent="0.35">
      <c r="AE444" s="41" t="str">
        <f t="shared" si="48"/>
        <v>CAPFOR_528_7_1_202223</v>
      </c>
      <c r="AF444" s="41">
        <v>202223</v>
      </c>
      <c r="AG444" s="41" t="s">
        <v>46</v>
      </c>
      <c r="AH444" s="41">
        <v>528</v>
      </c>
      <c r="AI444" s="41">
        <v>7</v>
      </c>
      <c r="AJ444" s="41" t="s">
        <v>2157</v>
      </c>
      <c r="AK444" s="41">
        <v>1</v>
      </c>
      <c r="AL444" s="186">
        <v>2490</v>
      </c>
    </row>
    <row r="445" spans="31:38" x14ac:dyDescent="0.35">
      <c r="AE445" s="41" t="str">
        <f t="shared" si="48"/>
        <v>CAPFOR_528_8_1_202223</v>
      </c>
      <c r="AF445" s="41">
        <v>202223</v>
      </c>
      <c r="AG445" s="41" t="s">
        <v>46</v>
      </c>
      <c r="AH445" s="41">
        <v>528</v>
      </c>
      <c r="AI445" s="41">
        <v>8</v>
      </c>
      <c r="AJ445" s="41" t="s">
        <v>3449</v>
      </c>
      <c r="AK445" s="41">
        <v>1</v>
      </c>
      <c r="AL445" s="186">
        <v>52766.68</v>
      </c>
    </row>
    <row r="446" spans="31:38" x14ac:dyDescent="0.35">
      <c r="AE446" s="41" t="str">
        <f t="shared" si="48"/>
        <v>CAPFOR_528_9_1_202223</v>
      </c>
      <c r="AF446" s="41">
        <v>202223</v>
      </c>
      <c r="AG446" s="41" t="s">
        <v>46</v>
      </c>
      <c r="AH446" s="41">
        <v>528</v>
      </c>
      <c r="AI446" s="41">
        <v>9</v>
      </c>
      <c r="AJ446" s="41" t="s">
        <v>2322</v>
      </c>
      <c r="AK446" s="41">
        <v>1</v>
      </c>
      <c r="AL446" s="186">
        <v>27638</v>
      </c>
    </row>
    <row r="447" spans="31:38" x14ac:dyDescent="0.35">
      <c r="AE447" s="41" t="str">
        <f t="shared" si="48"/>
        <v>CAPFOR_528_10_1_202223</v>
      </c>
      <c r="AF447" s="41">
        <v>202223</v>
      </c>
      <c r="AG447" s="41" t="s">
        <v>46</v>
      </c>
      <c r="AH447" s="41">
        <v>528</v>
      </c>
      <c r="AI447" s="41">
        <v>10</v>
      </c>
      <c r="AJ447" s="41" t="s">
        <v>3196</v>
      </c>
      <c r="AK447" s="41">
        <v>1</v>
      </c>
      <c r="AL447" s="186">
        <v>1500</v>
      </c>
    </row>
    <row r="448" spans="31:38" x14ac:dyDescent="0.35">
      <c r="AE448" s="41" t="str">
        <f t="shared" si="48"/>
        <v>CAPFOR_528_11_1_202223</v>
      </c>
      <c r="AF448" s="41">
        <v>202223</v>
      </c>
      <c r="AG448" s="41" t="s">
        <v>46</v>
      </c>
      <c r="AH448" s="41">
        <v>528</v>
      </c>
      <c r="AI448" s="41">
        <v>11</v>
      </c>
      <c r="AJ448" s="41" t="s">
        <v>3450</v>
      </c>
      <c r="AK448" s="41">
        <v>1</v>
      </c>
      <c r="AL448" s="186">
        <v>29138</v>
      </c>
    </row>
    <row r="449" spans="31:38" x14ac:dyDescent="0.35">
      <c r="AE449" s="41" t="str">
        <f t="shared" si="48"/>
        <v>CAPFOR_528_12_1_202223</v>
      </c>
      <c r="AF449" s="41">
        <v>202223</v>
      </c>
      <c r="AG449" s="41" t="s">
        <v>46</v>
      </c>
      <c r="AH449" s="41">
        <v>528</v>
      </c>
      <c r="AI449" s="41">
        <v>12</v>
      </c>
      <c r="AJ449" s="41" t="s">
        <v>3170</v>
      </c>
      <c r="AK449" s="41">
        <v>1</v>
      </c>
      <c r="AL449" s="186">
        <v>0</v>
      </c>
    </row>
    <row r="450" spans="31:38" x14ac:dyDescent="0.35">
      <c r="AE450" s="41" t="str">
        <f t="shared" si="48"/>
        <v>CAPFOR_528_13_1_202223</v>
      </c>
      <c r="AF450" s="41">
        <v>202223</v>
      </c>
      <c r="AG450" s="41" t="s">
        <v>46</v>
      </c>
      <c r="AH450" s="41">
        <v>528</v>
      </c>
      <c r="AI450" s="41">
        <v>13</v>
      </c>
      <c r="AJ450" s="41" t="s">
        <v>3451</v>
      </c>
      <c r="AK450" s="41">
        <v>1</v>
      </c>
      <c r="AL450" s="186">
        <v>123226.101</v>
      </c>
    </row>
    <row r="451" spans="31:38" x14ac:dyDescent="0.35">
      <c r="AE451" s="41" t="str">
        <f t="shared" si="48"/>
        <v>CAPFOR_528_14_1_202223</v>
      </c>
      <c r="AF451" s="41">
        <v>202223</v>
      </c>
      <c r="AG451" s="41" t="s">
        <v>46</v>
      </c>
      <c r="AH451" s="41">
        <v>528</v>
      </c>
      <c r="AI451" s="41">
        <v>14</v>
      </c>
      <c r="AJ451" s="41" t="s">
        <v>3452</v>
      </c>
      <c r="AK451" s="41">
        <v>1</v>
      </c>
      <c r="AL451" s="186">
        <v>0</v>
      </c>
    </row>
    <row r="452" spans="31:38" x14ac:dyDescent="0.35">
      <c r="AE452" s="41" t="str">
        <f t="shared" si="48"/>
        <v>CAPFOR_528_15_1_202223</v>
      </c>
      <c r="AF452" s="41">
        <v>202223</v>
      </c>
      <c r="AG452" s="41" t="s">
        <v>46</v>
      </c>
      <c r="AH452" s="41">
        <v>528</v>
      </c>
      <c r="AI452" s="41">
        <v>15</v>
      </c>
      <c r="AJ452" s="41" t="s">
        <v>3256</v>
      </c>
      <c r="AK452" s="41">
        <v>1</v>
      </c>
      <c r="AL452" s="186">
        <v>0</v>
      </c>
    </row>
    <row r="453" spans="31:38" x14ac:dyDescent="0.35">
      <c r="AE453" s="41" t="str">
        <f t="shared" si="48"/>
        <v>CAPFOR_528_16_1_202223</v>
      </c>
      <c r="AF453" s="41">
        <v>202223</v>
      </c>
      <c r="AG453" s="41" t="s">
        <v>46</v>
      </c>
      <c r="AH453" s="41">
        <v>528</v>
      </c>
      <c r="AI453" s="41">
        <v>16</v>
      </c>
      <c r="AJ453" s="41" t="s">
        <v>3453</v>
      </c>
      <c r="AK453" s="41">
        <v>1</v>
      </c>
      <c r="AL453" s="186">
        <v>123226.101</v>
      </c>
    </row>
    <row r="454" spans="31:38" x14ac:dyDescent="0.35">
      <c r="AE454" s="41" t="str">
        <f t="shared" ref="AE454:AE517" si="49">AG454&amp;"_"&amp;AH454&amp;"_"&amp;AI454&amp;"_"&amp;AK454&amp;"_"&amp;AF454</f>
        <v>CAPFOR_528_17_1_202223</v>
      </c>
      <c r="AF454" s="41">
        <v>202223</v>
      </c>
      <c r="AG454" s="41" t="s">
        <v>46</v>
      </c>
      <c r="AH454" s="41">
        <v>528</v>
      </c>
      <c r="AI454" s="41">
        <v>17</v>
      </c>
      <c r="AJ454" s="41" t="s">
        <v>2010</v>
      </c>
      <c r="AK454" s="41">
        <v>1</v>
      </c>
      <c r="AL454" s="186">
        <v>0</v>
      </c>
    </row>
    <row r="455" spans="31:38" x14ac:dyDescent="0.35">
      <c r="AE455" s="41" t="str">
        <f t="shared" si="49"/>
        <v>CAPFOR_528_17.1_1_202223</v>
      </c>
      <c r="AF455" s="41">
        <v>202223</v>
      </c>
      <c r="AG455" s="41" t="s">
        <v>46</v>
      </c>
      <c r="AH455" s="41">
        <v>528</v>
      </c>
      <c r="AI455" s="41">
        <v>17.100000000000001</v>
      </c>
      <c r="AJ455" s="41" t="s">
        <v>3494</v>
      </c>
      <c r="AK455" s="41">
        <v>1</v>
      </c>
      <c r="AL455" s="186">
        <v>17036.062999999998</v>
      </c>
    </row>
    <row r="456" spans="31:38" x14ac:dyDescent="0.35">
      <c r="AE456" s="41" t="str">
        <f t="shared" si="49"/>
        <v>CAPFOR_528_19_3_202223</v>
      </c>
      <c r="AF456" s="41">
        <v>202223</v>
      </c>
      <c r="AG456" s="41" t="s">
        <v>46</v>
      </c>
      <c r="AH456" s="41">
        <v>528</v>
      </c>
      <c r="AI456" s="41">
        <v>19</v>
      </c>
      <c r="AJ456" s="41" t="s">
        <v>3258</v>
      </c>
      <c r="AK456" s="41">
        <v>3</v>
      </c>
      <c r="AL456" s="186">
        <v>123226.101</v>
      </c>
    </row>
    <row r="457" spans="31:38" x14ac:dyDescent="0.35">
      <c r="AE457" s="41" t="str">
        <f t="shared" si="49"/>
        <v>CAPFOR_528_20_3_202223</v>
      </c>
      <c r="AF457" s="41">
        <v>202223</v>
      </c>
      <c r="AG457" s="41" t="s">
        <v>46</v>
      </c>
      <c r="AH457" s="41">
        <v>528</v>
      </c>
      <c r="AI457" s="41">
        <v>20</v>
      </c>
      <c r="AJ457" s="41" t="s">
        <v>1308</v>
      </c>
      <c r="AK457" s="41">
        <v>3</v>
      </c>
      <c r="AL457" s="186">
        <v>0</v>
      </c>
    </row>
    <row r="458" spans="31:38" x14ac:dyDescent="0.35">
      <c r="AE458" s="41" t="str">
        <f t="shared" si="49"/>
        <v>CAPFOR_528_21_3_202223</v>
      </c>
      <c r="AF458" s="41">
        <v>202223</v>
      </c>
      <c r="AG458" s="41" t="s">
        <v>46</v>
      </c>
      <c r="AH458" s="41">
        <v>528</v>
      </c>
      <c r="AI458" s="41">
        <v>21</v>
      </c>
      <c r="AJ458" s="41" t="s">
        <v>1309</v>
      </c>
      <c r="AK458" s="41">
        <v>3</v>
      </c>
      <c r="AL458" s="186">
        <v>1049.3268899999998</v>
      </c>
    </row>
    <row r="459" spans="31:38" x14ac:dyDescent="0.35">
      <c r="AE459" s="41" t="str">
        <f t="shared" si="49"/>
        <v>CAPFOR_528_22_3_202223</v>
      </c>
      <c r="AF459" s="41">
        <v>202223</v>
      </c>
      <c r="AG459" s="41" t="s">
        <v>46</v>
      </c>
      <c r="AH459" s="41">
        <v>528</v>
      </c>
      <c r="AI459" s="41">
        <v>22</v>
      </c>
      <c r="AJ459" s="41" t="s">
        <v>3454</v>
      </c>
      <c r="AK459" s="41">
        <v>3</v>
      </c>
      <c r="AL459" s="186">
        <v>1049.3268899999998</v>
      </c>
    </row>
    <row r="460" spans="31:38" x14ac:dyDescent="0.35">
      <c r="AE460" s="41" t="str">
        <f t="shared" si="49"/>
        <v>CAPFOR_528_23_3_202223</v>
      </c>
      <c r="AF460" s="41">
        <v>202223</v>
      </c>
      <c r="AG460" s="41" t="s">
        <v>46</v>
      </c>
      <c r="AH460" s="41">
        <v>528</v>
      </c>
      <c r="AI460" s="41">
        <v>23</v>
      </c>
      <c r="AJ460" s="41" t="s">
        <v>2027</v>
      </c>
      <c r="AK460" s="41">
        <v>3</v>
      </c>
      <c r="AL460" s="186">
        <v>49554.892999999996</v>
      </c>
    </row>
    <row r="461" spans="31:38" x14ac:dyDescent="0.35">
      <c r="AE461" s="41" t="str">
        <f t="shared" si="49"/>
        <v>CAPFOR_528_25_3_202223</v>
      </c>
      <c r="AF461" s="41">
        <v>202223</v>
      </c>
      <c r="AG461" s="41" t="s">
        <v>46</v>
      </c>
      <c r="AH461" s="41">
        <v>528</v>
      </c>
      <c r="AI461" s="41">
        <v>25</v>
      </c>
      <c r="AJ461" s="41" t="s">
        <v>1370</v>
      </c>
      <c r="AK461" s="41">
        <v>3</v>
      </c>
      <c r="AL461" s="186">
        <v>5571.9699999999993</v>
      </c>
    </row>
    <row r="462" spans="31:38" x14ac:dyDescent="0.35">
      <c r="AE462" s="41" t="str">
        <f t="shared" si="49"/>
        <v>CAPFOR_528_26_3_202223</v>
      </c>
      <c r="AF462" s="41">
        <v>202223</v>
      </c>
      <c r="AG462" s="41" t="s">
        <v>46</v>
      </c>
      <c r="AH462" s="41">
        <v>528</v>
      </c>
      <c r="AI462" s="41">
        <v>26</v>
      </c>
      <c r="AJ462" s="41" t="s">
        <v>2032</v>
      </c>
      <c r="AK462" s="41">
        <v>3</v>
      </c>
      <c r="AL462" s="186">
        <v>521.88900000000001</v>
      </c>
    </row>
    <row r="463" spans="31:38" x14ac:dyDescent="0.35">
      <c r="AE463" s="41" t="str">
        <f t="shared" si="49"/>
        <v>CAPFOR_528_27_3_202223</v>
      </c>
      <c r="AF463" s="41">
        <v>202223</v>
      </c>
      <c r="AG463" s="41" t="s">
        <v>46</v>
      </c>
      <c r="AH463" s="41">
        <v>528</v>
      </c>
      <c r="AI463" s="41">
        <v>27</v>
      </c>
      <c r="AJ463" s="41" t="s">
        <v>2033</v>
      </c>
      <c r="AK463" s="41">
        <v>3</v>
      </c>
      <c r="AL463" s="186">
        <v>3993</v>
      </c>
    </row>
    <row r="464" spans="31:38" x14ac:dyDescent="0.35">
      <c r="AE464" s="41" t="str">
        <f t="shared" si="49"/>
        <v>CAPFOR_528_28_3_202223</v>
      </c>
      <c r="AF464" s="41">
        <v>202223</v>
      </c>
      <c r="AG464" s="41" t="s">
        <v>46</v>
      </c>
      <c r="AH464" s="41">
        <v>528</v>
      </c>
      <c r="AI464" s="41">
        <v>28</v>
      </c>
      <c r="AJ464" s="41" t="s">
        <v>2034</v>
      </c>
      <c r="AK464" s="41">
        <v>3</v>
      </c>
      <c r="AL464" s="186">
        <v>2234.9700000000003</v>
      </c>
    </row>
    <row r="465" spans="31:38" x14ac:dyDescent="0.35">
      <c r="AE465" s="41" t="str">
        <f t="shared" si="49"/>
        <v>CAPFOR_528_29_3_202223</v>
      </c>
      <c r="AF465" s="41">
        <v>202223</v>
      </c>
      <c r="AG465" s="41" t="s">
        <v>46</v>
      </c>
      <c r="AH465" s="41">
        <v>528</v>
      </c>
      <c r="AI465" s="41">
        <v>29</v>
      </c>
      <c r="AJ465" s="41" t="s">
        <v>2035</v>
      </c>
      <c r="AK465" s="41">
        <v>3</v>
      </c>
      <c r="AL465" s="186">
        <v>6162.4043700000011</v>
      </c>
    </row>
    <row r="466" spans="31:38" x14ac:dyDescent="0.35">
      <c r="AE466" s="41" t="str">
        <f t="shared" si="49"/>
        <v>CAPFOR_528_30_3_202223</v>
      </c>
      <c r="AF466" s="41">
        <v>202223</v>
      </c>
      <c r="AG466" s="41" t="s">
        <v>46</v>
      </c>
      <c r="AH466" s="41">
        <v>528</v>
      </c>
      <c r="AI466" s="41">
        <v>30</v>
      </c>
      <c r="AJ466" s="41" t="s">
        <v>1357</v>
      </c>
      <c r="AK466" s="41">
        <v>3</v>
      </c>
      <c r="AL466" s="186">
        <v>8939.4234800000013</v>
      </c>
    </row>
    <row r="467" spans="31:38" x14ac:dyDescent="0.35">
      <c r="AE467" s="41" t="str">
        <f t="shared" si="49"/>
        <v>CAPFOR_528_30.1_3_202223</v>
      </c>
      <c r="AF467" s="41">
        <v>202223</v>
      </c>
      <c r="AG467" s="41" t="s">
        <v>46</v>
      </c>
      <c r="AH467" s="41">
        <v>528</v>
      </c>
      <c r="AI467" s="41">
        <v>30.1</v>
      </c>
      <c r="AJ467" s="41" t="s">
        <v>3616</v>
      </c>
      <c r="AK467" s="41">
        <v>3</v>
      </c>
      <c r="AL467" s="186">
        <v>8939.4234800000013</v>
      </c>
    </row>
    <row r="468" spans="31:38" x14ac:dyDescent="0.35">
      <c r="AE468" s="41" t="str">
        <f t="shared" si="49"/>
        <v>CAPFOR_528_30.2_3_202223</v>
      </c>
      <c r="AF468" s="41">
        <v>202223</v>
      </c>
      <c r="AG468" s="41" t="s">
        <v>46</v>
      </c>
      <c r="AH468" s="41">
        <v>528</v>
      </c>
      <c r="AI468" s="41">
        <v>30.2</v>
      </c>
      <c r="AJ468" s="41" t="s">
        <v>3617</v>
      </c>
      <c r="AK468" s="41">
        <v>3</v>
      </c>
      <c r="AL468" s="186">
        <v>0</v>
      </c>
    </row>
    <row r="469" spans="31:38" x14ac:dyDescent="0.35">
      <c r="AE469" s="41" t="str">
        <f t="shared" si="49"/>
        <v>CAPFOR_528_31_3_202223</v>
      </c>
      <c r="AF469" s="41">
        <v>202223</v>
      </c>
      <c r="AG469" s="41" t="s">
        <v>46</v>
      </c>
      <c r="AH469" s="41">
        <v>528</v>
      </c>
      <c r="AI469" s="41">
        <v>31</v>
      </c>
      <c r="AJ469" s="41" t="s">
        <v>1358</v>
      </c>
      <c r="AK469" s="41">
        <v>3</v>
      </c>
      <c r="AL469" s="186">
        <v>46247.551150000014</v>
      </c>
    </row>
    <row r="470" spans="31:38" x14ac:dyDescent="0.35">
      <c r="AE470" s="41" t="str">
        <f t="shared" si="49"/>
        <v>CAPFOR_528_31.1_3_202223</v>
      </c>
      <c r="AF470" s="41">
        <v>202223</v>
      </c>
      <c r="AG470" s="41" t="s">
        <v>46</v>
      </c>
      <c r="AH470" s="41">
        <v>528</v>
      </c>
      <c r="AI470" s="41">
        <v>31.1</v>
      </c>
      <c r="AJ470" s="41" t="s">
        <v>2038</v>
      </c>
      <c r="AK470" s="41">
        <v>3</v>
      </c>
      <c r="AL470" s="186">
        <v>28764.955520000014</v>
      </c>
    </row>
    <row r="471" spans="31:38" x14ac:dyDescent="0.35">
      <c r="AE471" s="41" t="str">
        <f t="shared" si="49"/>
        <v>CAPFOR_528_31.2_3_202223</v>
      </c>
      <c r="AF471" s="41">
        <v>202223</v>
      </c>
      <c r="AG471" s="41" t="s">
        <v>46</v>
      </c>
      <c r="AH471" s="41">
        <v>528</v>
      </c>
      <c r="AI471" s="41">
        <v>31.2</v>
      </c>
      <c r="AJ471" s="41" t="s">
        <v>2039</v>
      </c>
      <c r="AK471" s="41">
        <v>3</v>
      </c>
      <c r="AL471" s="186">
        <v>17482.59563</v>
      </c>
    </row>
    <row r="472" spans="31:38" x14ac:dyDescent="0.35">
      <c r="AE472" s="41" t="str">
        <f t="shared" si="49"/>
        <v>CAPFOR_528_32_3_202223</v>
      </c>
      <c r="AF472" s="41">
        <v>202223</v>
      </c>
      <c r="AG472" s="41" t="s">
        <v>46</v>
      </c>
      <c r="AH472" s="41">
        <v>528</v>
      </c>
      <c r="AI472" s="41">
        <v>32</v>
      </c>
      <c r="AJ472" s="41" t="s">
        <v>3455</v>
      </c>
      <c r="AK472" s="41">
        <v>3</v>
      </c>
      <c r="AL472" s="186">
        <v>123226.10100000001</v>
      </c>
    </row>
    <row r="473" spans="31:38" x14ac:dyDescent="0.35">
      <c r="AE473" s="41" t="str">
        <f t="shared" si="49"/>
        <v>CAPFOR_528_33_3_202223</v>
      </c>
      <c r="AF473" s="41">
        <v>202223</v>
      </c>
      <c r="AG473" s="41" t="s">
        <v>46</v>
      </c>
      <c r="AH473" s="41">
        <v>528</v>
      </c>
      <c r="AI473" s="41">
        <v>33</v>
      </c>
      <c r="AJ473" s="41" t="s">
        <v>2043</v>
      </c>
      <c r="AK473" s="41">
        <v>3</v>
      </c>
      <c r="AL473" s="186">
        <v>252662.32154285558</v>
      </c>
    </row>
    <row r="474" spans="31:38" x14ac:dyDescent="0.35">
      <c r="AE474" s="41" t="str">
        <f t="shared" si="49"/>
        <v>CAPFOR_528_33.5_3_202223</v>
      </c>
      <c r="AF474" s="41">
        <v>202223</v>
      </c>
      <c r="AG474" s="41" t="s">
        <v>46</v>
      </c>
      <c r="AH474" s="41">
        <v>528</v>
      </c>
      <c r="AI474" s="41">
        <v>33.5</v>
      </c>
      <c r="AJ474" s="41" t="s">
        <v>3281</v>
      </c>
      <c r="AK474" s="41">
        <v>3</v>
      </c>
      <c r="AL474" s="186">
        <v>0</v>
      </c>
    </row>
    <row r="475" spans="31:38" x14ac:dyDescent="0.35">
      <c r="AE475" s="41" t="str">
        <f t="shared" si="49"/>
        <v>CAPFOR_528_34_3_202223</v>
      </c>
      <c r="AF475" s="41">
        <v>202223</v>
      </c>
      <c r="AG475" s="41" t="s">
        <v>46</v>
      </c>
      <c r="AH475" s="41">
        <v>528</v>
      </c>
      <c r="AI475" s="41">
        <v>34</v>
      </c>
      <c r="AJ475" s="41" t="s">
        <v>3456</v>
      </c>
      <c r="AK475" s="41">
        <v>3</v>
      </c>
      <c r="AL475" s="186">
        <v>55186.974630000012</v>
      </c>
    </row>
    <row r="476" spans="31:38" x14ac:dyDescent="0.35">
      <c r="AE476" s="41" t="str">
        <f t="shared" si="49"/>
        <v>CAPFOR_528_35_3_202223</v>
      </c>
      <c r="AF476" s="41">
        <v>202223</v>
      </c>
      <c r="AG476" s="41" t="s">
        <v>46</v>
      </c>
      <c r="AH476" s="41">
        <v>528</v>
      </c>
      <c r="AI476" s="41">
        <v>35</v>
      </c>
      <c r="AJ476" s="41" t="s">
        <v>2044</v>
      </c>
      <c r="AK476" s="41">
        <v>3</v>
      </c>
      <c r="AL476" s="186">
        <v>6532.0916499999994</v>
      </c>
    </row>
    <row r="477" spans="31:38" x14ac:dyDescent="0.35">
      <c r="AE477" s="41" t="str">
        <f t="shared" si="49"/>
        <v>CAPFOR_528_36_3_202223</v>
      </c>
      <c r="AF477" s="41">
        <v>202223</v>
      </c>
      <c r="AG477" s="41" t="s">
        <v>46</v>
      </c>
      <c r="AH477" s="41">
        <v>528</v>
      </c>
      <c r="AI477" s="41">
        <v>36</v>
      </c>
      <c r="AJ477" s="41" t="s">
        <v>3457</v>
      </c>
      <c r="AK477" s="41">
        <v>3</v>
      </c>
      <c r="AL477" s="186">
        <v>48654.882980000009</v>
      </c>
    </row>
    <row r="478" spans="31:38" x14ac:dyDescent="0.35">
      <c r="AE478" s="41" t="str">
        <f t="shared" si="49"/>
        <v>CAPFOR_528_37_3_202223</v>
      </c>
      <c r="AF478" s="41">
        <v>202223</v>
      </c>
      <c r="AG478" s="41" t="s">
        <v>46</v>
      </c>
      <c r="AH478" s="41">
        <v>528</v>
      </c>
      <c r="AI478" s="41">
        <v>37</v>
      </c>
      <c r="AJ478" s="41" t="s">
        <v>3458</v>
      </c>
      <c r="AK478" s="41">
        <v>3</v>
      </c>
      <c r="AL478" s="186">
        <v>301317.20452285558</v>
      </c>
    </row>
    <row r="479" spans="31:38" x14ac:dyDescent="0.35">
      <c r="AE479" s="41" t="str">
        <f t="shared" si="49"/>
        <v>CAPFOR_528_38_3_202223</v>
      </c>
      <c r="AF479" s="41">
        <v>202223</v>
      </c>
      <c r="AG479" s="41" t="s">
        <v>46</v>
      </c>
      <c r="AH479" s="41">
        <v>528</v>
      </c>
      <c r="AI479" s="41">
        <v>38</v>
      </c>
      <c r="AJ479" s="41" t="s">
        <v>2046</v>
      </c>
      <c r="AK479" s="41">
        <v>3</v>
      </c>
      <c r="AL479" s="186">
        <v>233257.37968579232</v>
      </c>
    </row>
    <row r="480" spans="31:38" x14ac:dyDescent="0.35">
      <c r="AE480" s="41" t="str">
        <f t="shared" si="49"/>
        <v>CAPFOR_528_39_3_202223</v>
      </c>
      <c r="AF480" s="41">
        <v>202223</v>
      </c>
      <c r="AG480" s="41" t="s">
        <v>46</v>
      </c>
      <c r="AH480" s="41">
        <v>528</v>
      </c>
      <c r="AI480" s="41">
        <v>39</v>
      </c>
      <c r="AJ480" s="41" t="s">
        <v>2047</v>
      </c>
      <c r="AK480" s="41">
        <v>3</v>
      </c>
      <c r="AL480" s="186">
        <v>5982.876883783365</v>
      </c>
    </row>
    <row r="481" spans="31:38" x14ac:dyDescent="0.35">
      <c r="AE481" s="41" t="str">
        <f t="shared" si="49"/>
        <v>CAPFOR_528_40_3_202223</v>
      </c>
      <c r="AF481" s="41">
        <v>202223</v>
      </c>
      <c r="AG481" s="41" t="s">
        <v>46</v>
      </c>
      <c r="AH481" s="41">
        <v>528</v>
      </c>
      <c r="AI481" s="41">
        <v>40</v>
      </c>
      <c r="AJ481" s="41" t="s">
        <v>2048</v>
      </c>
      <c r="AK481" s="41">
        <v>3</v>
      </c>
      <c r="AL481" s="186">
        <v>62726.972999999998</v>
      </c>
    </row>
    <row r="482" spans="31:38" x14ac:dyDescent="0.35">
      <c r="AE482" s="41" t="str">
        <f t="shared" si="49"/>
        <v>CAPFOR_528_41_3_202223</v>
      </c>
      <c r="AF482" s="41">
        <v>202223</v>
      </c>
      <c r="AG482" s="41" t="s">
        <v>46</v>
      </c>
      <c r="AH482" s="41">
        <v>528</v>
      </c>
      <c r="AI482" s="41">
        <v>41</v>
      </c>
      <c r="AJ482" s="41" t="s">
        <v>2049</v>
      </c>
      <c r="AK482" s="41">
        <v>3</v>
      </c>
      <c r="AL482" s="186">
        <v>271862.00513910165</v>
      </c>
    </row>
    <row r="483" spans="31:38" x14ac:dyDescent="0.35">
      <c r="AE483" s="41" t="str">
        <f t="shared" si="49"/>
        <v>CAPFOR_528_42_3_202223</v>
      </c>
      <c r="AF483" s="41">
        <v>202223</v>
      </c>
      <c r="AG483" s="41" t="s">
        <v>46</v>
      </c>
      <c r="AH483" s="41">
        <v>528</v>
      </c>
      <c r="AI483" s="41">
        <v>42</v>
      </c>
      <c r="AJ483" s="41" t="s">
        <v>2050</v>
      </c>
      <c r="AK483" s="41">
        <v>3</v>
      </c>
      <c r="AL483" s="186">
        <v>3867.4172537833647</v>
      </c>
    </row>
    <row r="484" spans="31:38" x14ac:dyDescent="0.35">
      <c r="AE484" s="41" t="str">
        <f t="shared" si="49"/>
        <v>CAPFOR_528_43_3_202223</v>
      </c>
      <c r="AF484" s="41">
        <v>202223</v>
      </c>
      <c r="AG484" s="41" t="s">
        <v>46</v>
      </c>
      <c r="AH484" s="41">
        <v>528</v>
      </c>
      <c r="AI484" s="41">
        <v>43</v>
      </c>
      <c r="AJ484" s="41" t="s">
        <v>2051</v>
      </c>
      <c r="AK484" s="41">
        <v>3</v>
      </c>
      <c r="AL484" s="186">
        <v>71704.176999999996</v>
      </c>
    </row>
    <row r="485" spans="31:38" x14ac:dyDescent="0.35">
      <c r="AE485" s="41" t="str">
        <f t="shared" si="49"/>
        <v>CAPFOR_528_44_3_202223</v>
      </c>
      <c r="AF485" s="41">
        <v>202223</v>
      </c>
      <c r="AG485" s="41" t="s">
        <v>46</v>
      </c>
      <c r="AH485" s="41">
        <v>528</v>
      </c>
      <c r="AI485" s="41">
        <v>44</v>
      </c>
      <c r="AJ485" s="41" t="s">
        <v>3261</v>
      </c>
      <c r="AK485" s="41">
        <v>3</v>
      </c>
      <c r="AL485" s="186">
        <v>320000</v>
      </c>
    </row>
    <row r="486" spans="31:38" x14ac:dyDescent="0.35">
      <c r="AE486" s="41" t="str">
        <f t="shared" si="49"/>
        <v>CAPFOR_528_45_3_202223</v>
      </c>
      <c r="AF486" s="41">
        <v>202223</v>
      </c>
      <c r="AG486" s="41" t="s">
        <v>46</v>
      </c>
      <c r="AH486" s="41">
        <v>528</v>
      </c>
      <c r="AI486" s="41">
        <v>45</v>
      </c>
      <c r="AJ486" s="41" t="s">
        <v>3262</v>
      </c>
      <c r="AK486" s="41">
        <v>3</v>
      </c>
      <c r="AL486" s="186">
        <v>330000</v>
      </c>
    </row>
    <row r="487" spans="31:38" x14ac:dyDescent="0.35">
      <c r="AE487" s="41" t="str">
        <f t="shared" si="49"/>
        <v>CAPFOR_528_46_3_202223</v>
      </c>
      <c r="AF487" s="41">
        <v>202223</v>
      </c>
      <c r="AG487" s="41" t="s">
        <v>46</v>
      </c>
      <c r="AH487" s="41">
        <v>528</v>
      </c>
      <c r="AI487" s="41">
        <v>46</v>
      </c>
      <c r="AJ487" s="41" t="s">
        <v>2060</v>
      </c>
      <c r="AK487" s="41">
        <v>3</v>
      </c>
      <c r="AL487" s="186">
        <v>0</v>
      </c>
    </row>
    <row r="488" spans="31:38" x14ac:dyDescent="0.35">
      <c r="AE488" s="41" t="str">
        <f t="shared" si="49"/>
        <v>CAPFOR_528_47_3_202223</v>
      </c>
      <c r="AF488" s="41">
        <v>202223</v>
      </c>
      <c r="AG488" s="41" t="s">
        <v>46</v>
      </c>
      <c r="AH488" s="41">
        <v>528</v>
      </c>
      <c r="AI488" s="41">
        <v>47</v>
      </c>
      <c r="AJ488" s="41" t="s">
        <v>2061</v>
      </c>
      <c r="AK488" s="41">
        <v>3</v>
      </c>
      <c r="AL488" s="186">
        <v>0</v>
      </c>
    </row>
    <row r="489" spans="31:38" x14ac:dyDescent="0.35">
      <c r="AE489" s="41" t="str">
        <f t="shared" si="49"/>
        <v>CAPFOR_528_48_3_202223</v>
      </c>
      <c r="AF489" s="41">
        <v>202223</v>
      </c>
      <c r="AG489" s="41" t="s">
        <v>46</v>
      </c>
      <c r="AH489" s="41">
        <v>528</v>
      </c>
      <c r="AI489" s="41">
        <v>48</v>
      </c>
      <c r="AJ489" s="41" t="s">
        <v>2029</v>
      </c>
      <c r="AK489" s="41">
        <v>3</v>
      </c>
      <c r="AL489" s="186">
        <v>5524.1589999999997</v>
      </c>
    </row>
    <row r="490" spans="31:38" x14ac:dyDescent="0.35">
      <c r="AE490" s="41" t="str">
        <f t="shared" si="49"/>
        <v>CAPFOR_528_49_3_202223</v>
      </c>
      <c r="AF490" s="41">
        <v>202223</v>
      </c>
      <c r="AG490" s="41" t="s">
        <v>46</v>
      </c>
      <c r="AH490" s="41">
        <v>528</v>
      </c>
      <c r="AI490" s="41">
        <v>49</v>
      </c>
      <c r="AJ490" s="41" t="s">
        <v>2030</v>
      </c>
      <c r="AK490" s="41">
        <v>3</v>
      </c>
      <c r="AL490" s="186">
        <v>0</v>
      </c>
    </row>
    <row r="491" spans="31:38" x14ac:dyDescent="0.35">
      <c r="AE491" s="41" t="str">
        <f t="shared" si="49"/>
        <v>CAPFOR_528_50_3_202223</v>
      </c>
      <c r="AF491" s="41">
        <v>202223</v>
      </c>
      <c r="AG491" s="41" t="s">
        <v>46</v>
      </c>
      <c r="AH491" s="41">
        <v>528</v>
      </c>
      <c r="AI491" s="41">
        <v>50</v>
      </c>
      <c r="AJ491" s="41" t="s">
        <v>2031</v>
      </c>
      <c r="AK491" s="41">
        <v>3</v>
      </c>
      <c r="AL491" s="186">
        <v>47.811</v>
      </c>
    </row>
    <row r="492" spans="31:38" x14ac:dyDescent="0.35">
      <c r="AE492" s="41" t="str">
        <f t="shared" si="49"/>
        <v>CAPFOR_530_1_1_202223</v>
      </c>
      <c r="AF492" s="41">
        <v>202223</v>
      </c>
      <c r="AG492" s="41" t="s">
        <v>46</v>
      </c>
      <c r="AH492" s="41">
        <v>530</v>
      </c>
      <c r="AI492" s="41">
        <v>1</v>
      </c>
      <c r="AJ492" s="41" t="s">
        <v>1334</v>
      </c>
      <c r="AK492" s="41">
        <v>1</v>
      </c>
      <c r="AL492" s="186">
        <v>51362</v>
      </c>
    </row>
    <row r="493" spans="31:38" x14ac:dyDescent="0.35">
      <c r="AE493" s="41" t="str">
        <f t="shared" si="49"/>
        <v>CAPFOR_530_2_1_202223</v>
      </c>
      <c r="AF493" s="41">
        <v>202223</v>
      </c>
      <c r="AG493" s="41" t="s">
        <v>46</v>
      </c>
      <c r="AH493" s="41">
        <v>530</v>
      </c>
      <c r="AI493" s="41">
        <v>2</v>
      </c>
      <c r="AJ493" s="41" t="s">
        <v>3254</v>
      </c>
      <c r="AK493" s="41">
        <v>1</v>
      </c>
      <c r="AL493" s="186">
        <v>0</v>
      </c>
    </row>
    <row r="494" spans="31:38" x14ac:dyDescent="0.35">
      <c r="AE494" s="41" t="str">
        <f t="shared" si="49"/>
        <v>CAPFOR_530_3_1_202223</v>
      </c>
      <c r="AF494" s="41">
        <v>202223</v>
      </c>
      <c r="AG494" s="41" t="s">
        <v>46</v>
      </c>
      <c r="AH494" s="41">
        <v>530</v>
      </c>
      <c r="AI494" s="41">
        <v>3</v>
      </c>
      <c r="AJ494" s="41" t="s">
        <v>3165</v>
      </c>
      <c r="AK494" s="41">
        <v>1</v>
      </c>
      <c r="AL494" s="186">
        <v>17680</v>
      </c>
    </row>
    <row r="495" spans="31:38" x14ac:dyDescent="0.35">
      <c r="AE495" s="41" t="str">
        <f t="shared" si="49"/>
        <v>CAPFOR_530_4_1_202223</v>
      </c>
      <c r="AF495" s="41">
        <v>202223</v>
      </c>
      <c r="AG495" s="41" t="s">
        <v>46</v>
      </c>
      <c r="AH495" s="41">
        <v>530</v>
      </c>
      <c r="AI495" s="41">
        <v>4</v>
      </c>
      <c r="AJ495" s="41" t="s">
        <v>3255</v>
      </c>
      <c r="AK495" s="41">
        <v>1</v>
      </c>
      <c r="AL495" s="186">
        <v>17094</v>
      </c>
    </row>
    <row r="496" spans="31:38" x14ac:dyDescent="0.35">
      <c r="AE496" s="41" t="str">
        <f t="shared" si="49"/>
        <v>CAPFOR_530_5_1_202223</v>
      </c>
      <c r="AF496" s="41">
        <v>202223</v>
      </c>
      <c r="AG496" s="41" t="s">
        <v>46</v>
      </c>
      <c r="AH496" s="41">
        <v>530</v>
      </c>
      <c r="AI496" s="41">
        <v>5</v>
      </c>
      <c r="AJ496" s="41" t="s">
        <v>664</v>
      </c>
      <c r="AK496" s="41">
        <v>1</v>
      </c>
      <c r="AL496" s="186">
        <v>800</v>
      </c>
    </row>
    <row r="497" spans="31:38" x14ac:dyDescent="0.35">
      <c r="AE497" s="41" t="str">
        <f t="shared" si="49"/>
        <v>CAPFOR_530_6_1_202223</v>
      </c>
      <c r="AF497" s="41">
        <v>202223</v>
      </c>
      <c r="AG497" s="41" t="s">
        <v>46</v>
      </c>
      <c r="AH497" s="41">
        <v>530</v>
      </c>
      <c r="AI497" s="41">
        <v>6</v>
      </c>
      <c r="AJ497" s="41" t="s">
        <v>3192</v>
      </c>
      <c r="AK497" s="41">
        <v>1</v>
      </c>
      <c r="AL497" s="186">
        <v>51501</v>
      </c>
    </row>
    <row r="498" spans="31:38" x14ac:dyDescent="0.35">
      <c r="AE498" s="41" t="str">
        <f t="shared" si="49"/>
        <v>CAPFOR_530_7_1_202223</v>
      </c>
      <c r="AF498" s="41">
        <v>202223</v>
      </c>
      <c r="AG498" s="41" t="s">
        <v>46</v>
      </c>
      <c r="AH498" s="41">
        <v>530</v>
      </c>
      <c r="AI498" s="41">
        <v>7</v>
      </c>
      <c r="AJ498" s="41" t="s">
        <v>2157</v>
      </c>
      <c r="AK498" s="41">
        <v>1</v>
      </c>
      <c r="AL498" s="186">
        <v>5837</v>
      </c>
    </row>
    <row r="499" spans="31:38" x14ac:dyDescent="0.35">
      <c r="AE499" s="41" t="str">
        <f t="shared" si="49"/>
        <v>CAPFOR_530_8_1_202223</v>
      </c>
      <c r="AF499" s="41">
        <v>202223</v>
      </c>
      <c r="AG499" s="41" t="s">
        <v>46</v>
      </c>
      <c r="AH499" s="41">
        <v>530</v>
      </c>
      <c r="AI499" s="41">
        <v>8</v>
      </c>
      <c r="AJ499" s="41" t="s">
        <v>3449</v>
      </c>
      <c r="AK499" s="41">
        <v>1</v>
      </c>
      <c r="AL499" s="186">
        <v>75232</v>
      </c>
    </row>
    <row r="500" spans="31:38" x14ac:dyDescent="0.35">
      <c r="AE500" s="41" t="str">
        <f t="shared" si="49"/>
        <v>CAPFOR_530_9_1_202223</v>
      </c>
      <c r="AF500" s="41">
        <v>202223</v>
      </c>
      <c r="AG500" s="41" t="s">
        <v>46</v>
      </c>
      <c r="AH500" s="41">
        <v>530</v>
      </c>
      <c r="AI500" s="41">
        <v>9</v>
      </c>
      <c r="AJ500" s="41" t="s">
        <v>2322</v>
      </c>
      <c r="AK500" s="41">
        <v>1</v>
      </c>
      <c r="AL500" s="186">
        <v>42711</v>
      </c>
    </row>
    <row r="501" spans="31:38" x14ac:dyDescent="0.35">
      <c r="AE501" s="41" t="str">
        <f t="shared" si="49"/>
        <v>CAPFOR_530_10_1_202223</v>
      </c>
      <c r="AF501" s="41">
        <v>202223</v>
      </c>
      <c r="AG501" s="41" t="s">
        <v>46</v>
      </c>
      <c r="AH501" s="41">
        <v>530</v>
      </c>
      <c r="AI501" s="41">
        <v>10</v>
      </c>
      <c r="AJ501" s="41" t="s">
        <v>3196</v>
      </c>
      <c r="AK501" s="41">
        <v>1</v>
      </c>
      <c r="AL501" s="186">
        <v>1970</v>
      </c>
    </row>
    <row r="502" spans="31:38" x14ac:dyDescent="0.35">
      <c r="AE502" s="41" t="str">
        <f t="shared" si="49"/>
        <v>CAPFOR_530_11_1_202223</v>
      </c>
      <c r="AF502" s="41">
        <v>202223</v>
      </c>
      <c r="AG502" s="41" t="s">
        <v>46</v>
      </c>
      <c r="AH502" s="41">
        <v>530</v>
      </c>
      <c r="AI502" s="41">
        <v>11</v>
      </c>
      <c r="AJ502" s="41" t="s">
        <v>3450</v>
      </c>
      <c r="AK502" s="41">
        <v>1</v>
      </c>
      <c r="AL502" s="186">
        <v>44681</v>
      </c>
    </row>
    <row r="503" spans="31:38" x14ac:dyDescent="0.35">
      <c r="AE503" s="41" t="str">
        <f t="shared" si="49"/>
        <v>CAPFOR_530_12_1_202223</v>
      </c>
      <c r="AF503" s="41">
        <v>202223</v>
      </c>
      <c r="AG503" s="41" t="s">
        <v>46</v>
      </c>
      <c r="AH503" s="41">
        <v>530</v>
      </c>
      <c r="AI503" s="41">
        <v>12</v>
      </c>
      <c r="AJ503" s="41" t="s">
        <v>3170</v>
      </c>
      <c r="AK503" s="41">
        <v>1</v>
      </c>
      <c r="AL503" s="186">
        <v>0</v>
      </c>
    </row>
    <row r="504" spans="31:38" x14ac:dyDescent="0.35">
      <c r="AE504" s="41" t="str">
        <f t="shared" si="49"/>
        <v>CAPFOR_530_13_1_202223</v>
      </c>
      <c r="AF504" s="41">
        <v>202223</v>
      </c>
      <c r="AG504" s="41" t="s">
        <v>46</v>
      </c>
      <c r="AH504" s="41">
        <v>530</v>
      </c>
      <c r="AI504" s="41">
        <v>13</v>
      </c>
      <c r="AJ504" s="41" t="s">
        <v>3451</v>
      </c>
      <c r="AK504" s="41">
        <v>1</v>
      </c>
      <c r="AL504" s="186">
        <v>188955</v>
      </c>
    </row>
    <row r="505" spans="31:38" x14ac:dyDescent="0.35">
      <c r="AE505" s="41" t="str">
        <f t="shared" si="49"/>
        <v>CAPFOR_530_14_1_202223</v>
      </c>
      <c r="AF505" s="41">
        <v>202223</v>
      </c>
      <c r="AG505" s="41" t="s">
        <v>46</v>
      </c>
      <c r="AH505" s="41">
        <v>530</v>
      </c>
      <c r="AI505" s="41">
        <v>14</v>
      </c>
      <c r="AJ505" s="41" t="s">
        <v>3452</v>
      </c>
      <c r="AK505" s="41">
        <v>1</v>
      </c>
      <c r="AL505" s="186">
        <v>0</v>
      </c>
    </row>
    <row r="506" spans="31:38" x14ac:dyDescent="0.35">
      <c r="AE506" s="41" t="str">
        <f t="shared" si="49"/>
        <v>CAPFOR_530_15_1_202223</v>
      </c>
      <c r="AF506" s="41">
        <v>202223</v>
      </c>
      <c r="AG506" s="41" t="s">
        <v>46</v>
      </c>
      <c r="AH506" s="41">
        <v>530</v>
      </c>
      <c r="AI506" s="41">
        <v>15</v>
      </c>
      <c r="AJ506" s="41" t="s">
        <v>3256</v>
      </c>
      <c r="AK506" s="41">
        <v>1</v>
      </c>
      <c r="AL506" s="186">
        <v>0</v>
      </c>
    </row>
    <row r="507" spans="31:38" x14ac:dyDescent="0.35">
      <c r="AE507" s="41" t="str">
        <f t="shared" si="49"/>
        <v>CAPFOR_530_16_1_202223</v>
      </c>
      <c r="AF507" s="41">
        <v>202223</v>
      </c>
      <c r="AG507" s="41" t="s">
        <v>46</v>
      </c>
      <c r="AH507" s="41">
        <v>530</v>
      </c>
      <c r="AI507" s="41">
        <v>16</v>
      </c>
      <c r="AJ507" s="41" t="s">
        <v>3453</v>
      </c>
      <c r="AK507" s="41">
        <v>1</v>
      </c>
      <c r="AL507" s="186">
        <v>188955</v>
      </c>
    </row>
    <row r="508" spans="31:38" x14ac:dyDescent="0.35">
      <c r="AE508" s="41" t="str">
        <f t="shared" si="49"/>
        <v>CAPFOR_530_17_1_202223</v>
      </c>
      <c r="AF508" s="41">
        <v>202223</v>
      </c>
      <c r="AG508" s="41" t="s">
        <v>46</v>
      </c>
      <c r="AH508" s="41">
        <v>530</v>
      </c>
      <c r="AI508" s="41">
        <v>17</v>
      </c>
      <c r="AJ508" s="41" t="s">
        <v>2010</v>
      </c>
      <c r="AK508" s="41">
        <v>1</v>
      </c>
      <c r="AL508" s="186">
        <v>0</v>
      </c>
    </row>
    <row r="509" spans="31:38" x14ac:dyDescent="0.35">
      <c r="AE509" s="41" t="str">
        <f t="shared" si="49"/>
        <v>CAPFOR_530_17.1_1_202223</v>
      </c>
      <c r="AF509" s="41">
        <v>202223</v>
      </c>
      <c r="AG509" s="41" t="s">
        <v>46</v>
      </c>
      <c r="AH509" s="41">
        <v>530</v>
      </c>
      <c r="AI509" s="41">
        <v>17.100000000000001</v>
      </c>
      <c r="AJ509" s="41" t="s">
        <v>3494</v>
      </c>
      <c r="AK509" s="41">
        <v>1</v>
      </c>
      <c r="AL509" s="186">
        <v>53194</v>
      </c>
    </row>
    <row r="510" spans="31:38" x14ac:dyDescent="0.35">
      <c r="AE510" s="41" t="str">
        <f t="shared" si="49"/>
        <v>CAPFOR_530_19_3_202223</v>
      </c>
      <c r="AF510" s="41">
        <v>202223</v>
      </c>
      <c r="AG510" s="41" t="s">
        <v>46</v>
      </c>
      <c r="AH510" s="41">
        <v>530</v>
      </c>
      <c r="AI510" s="41">
        <v>19</v>
      </c>
      <c r="AJ510" s="41" t="s">
        <v>3258</v>
      </c>
      <c r="AK510" s="41">
        <v>3</v>
      </c>
      <c r="AL510" s="186">
        <v>188955</v>
      </c>
    </row>
    <row r="511" spans="31:38" x14ac:dyDescent="0.35">
      <c r="AE511" s="41" t="str">
        <f t="shared" si="49"/>
        <v>CAPFOR_530_20_3_202223</v>
      </c>
      <c r="AF511" s="41">
        <v>202223</v>
      </c>
      <c r="AG511" s="41" t="s">
        <v>46</v>
      </c>
      <c r="AH511" s="41">
        <v>530</v>
      </c>
      <c r="AI511" s="41">
        <v>20</v>
      </c>
      <c r="AJ511" s="41" t="s">
        <v>1308</v>
      </c>
      <c r="AK511" s="41">
        <v>3</v>
      </c>
      <c r="AL511" s="186">
        <v>0</v>
      </c>
    </row>
    <row r="512" spans="31:38" x14ac:dyDescent="0.35">
      <c r="AE512" s="41" t="str">
        <f t="shared" si="49"/>
        <v>CAPFOR_530_21_3_202223</v>
      </c>
      <c r="AF512" s="41">
        <v>202223</v>
      </c>
      <c r="AG512" s="41" t="s">
        <v>46</v>
      </c>
      <c r="AH512" s="41">
        <v>530</v>
      </c>
      <c r="AI512" s="41">
        <v>21</v>
      </c>
      <c r="AJ512" s="41" t="s">
        <v>1309</v>
      </c>
      <c r="AK512" s="41">
        <v>3</v>
      </c>
      <c r="AL512" s="186">
        <v>1568</v>
      </c>
    </row>
    <row r="513" spans="31:38" x14ac:dyDescent="0.35">
      <c r="AE513" s="41" t="str">
        <f t="shared" si="49"/>
        <v>CAPFOR_530_22_3_202223</v>
      </c>
      <c r="AF513" s="41">
        <v>202223</v>
      </c>
      <c r="AG513" s="41" t="s">
        <v>46</v>
      </c>
      <c r="AH513" s="41">
        <v>530</v>
      </c>
      <c r="AI513" s="41">
        <v>22</v>
      </c>
      <c r="AJ513" s="41" t="s">
        <v>3454</v>
      </c>
      <c r="AK513" s="41">
        <v>3</v>
      </c>
      <c r="AL513" s="186">
        <v>1568</v>
      </c>
    </row>
    <row r="514" spans="31:38" x14ac:dyDescent="0.35">
      <c r="AE514" s="41" t="str">
        <f t="shared" si="49"/>
        <v>CAPFOR_530_23_3_202223</v>
      </c>
      <c r="AF514" s="41">
        <v>202223</v>
      </c>
      <c r="AG514" s="41" t="s">
        <v>46</v>
      </c>
      <c r="AH514" s="41">
        <v>530</v>
      </c>
      <c r="AI514" s="41">
        <v>23</v>
      </c>
      <c r="AJ514" s="41" t="s">
        <v>2027</v>
      </c>
      <c r="AK514" s="41">
        <v>3</v>
      </c>
      <c r="AL514" s="186">
        <v>101437</v>
      </c>
    </row>
    <row r="515" spans="31:38" x14ac:dyDescent="0.35">
      <c r="AE515" s="41" t="str">
        <f t="shared" si="49"/>
        <v>CAPFOR_530_25_3_202223</v>
      </c>
      <c r="AF515" s="41">
        <v>202223</v>
      </c>
      <c r="AG515" s="41" t="s">
        <v>46</v>
      </c>
      <c r="AH515" s="41">
        <v>530</v>
      </c>
      <c r="AI515" s="41">
        <v>25</v>
      </c>
      <c r="AJ515" s="41" t="s">
        <v>1370</v>
      </c>
      <c r="AK515" s="41">
        <v>3</v>
      </c>
      <c r="AL515" s="186">
        <v>300</v>
      </c>
    </row>
    <row r="516" spans="31:38" x14ac:dyDescent="0.35">
      <c r="AE516" s="41" t="str">
        <f t="shared" si="49"/>
        <v>CAPFOR_530_26_3_202223</v>
      </c>
      <c r="AF516" s="41">
        <v>202223</v>
      </c>
      <c r="AG516" s="41" t="s">
        <v>46</v>
      </c>
      <c r="AH516" s="41">
        <v>530</v>
      </c>
      <c r="AI516" s="41">
        <v>26</v>
      </c>
      <c r="AJ516" s="41" t="s">
        <v>2032</v>
      </c>
      <c r="AK516" s="41">
        <v>3</v>
      </c>
      <c r="AL516" s="186">
        <v>0</v>
      </c>
    </row>
    <row r="517" spans="31:38" x14ac:dyDescent="0.35">
      <c r="AE517" s="41" t="str">
        <f t="shared" si="49"/>
        <v>CAPFOR_530_27_3_202223</v>
      </c>
      <c r="AF517" s="41">
        <v>202223</v>
      </c>
      <c r="AG517" s="41" t="s">
        <v>46</v>
      </c>
      <c r="AH517" s="41">
        <v>530</v>
      </c>
      <c r="AI517" s="41">
        <v>27</v>
      </c>
      <c r="AJ517" s="41" t="s">
        <v>2033</v>
      </c>
      <c r="AK517" s="41">
        <v>3</v>
      </c>
      <c r="AL517" s="186">
        <v>6225</v>
      </c>
    </row>
    <row r="518" spans="31:38" x14ac:dyDescent="0.35">
      <c r="AE518" s="41" t="str">
        <f t="shared" ref="AE518:AE581" si="50">AG518&amp;"_"&amp;AH518&amp;"_"&amp;AI518&amp;"_"&amp;AK518&amp;"_"&amp;AF518</f>
        <v>CAPFOR_530_28_3_202223</v>
      </c>
      <c r="AF518" s="41">
        <v>202223</v>
      </c>
      <c r="AG518" s="41" t="s">
        <v>46</v>
      </c>
      <c r="AH518" s="41">
        <v>530</v>
      </c>
      <c r="AI518" s="41">
        <v>28</v>
      </c>
      <c r="AJ518" s="41" t="s">
        <v>2034</v>
      </c>
      <c r="AK518" s="41">
        <v>3</v>
      </c>
      <c r="AL518" s="186">
        <v>34584</v>
      </c>
    </row>
    <row r="519" spans="31:38" x14ac:dyDescent="0.35">
      <c r="AE519" s="41" t="str">
        <f t="shared" si="50"/>
        <v>CAPFOR_530_29_3_202223</v>
      </c>
      <c r="AF519" s="41">
        <v>202223</v>
      </c>
      <c r="AG519" s="41" t="s">
        <v>46</v>
      </c>
      <c r="AH519" s="41">
        <v>530</v>
      </c>
      <c r="AI519" s="41">
        <v>29</v>
      </c>
      <c r="AJ519" s="41" t="s">
        <v>2035</v>
      </c>
      <c r="AK519" s="41">
        <v>3</v>
      </c>
      <c r="AL519" s="186">
        <v>10000</v>
      </c>
    </row>
    <row r="520" spans="31:38" x14ac:dyDescent="0.35">
      <c r="AE520" s="41" t="str">
        <f t="shared" si="50"/>
        <v>CAPFOR_530_30_3_202223</v>
      </c>
      <c r="AF520" s="41">
        <v>202223</v>
      </c>
      <c r="AG520" s="41" t="s">
        <v>46</v>
      </c>
      <c r="AH520" s="41">
        <v>530</v>
      </c>
      <c r="AI520" s="41">
        <v>30</v>
      </c>
      <c r="AJ520" s="41" t="s">
        <v>1357</v>
      </c>
      <c r="AK520" s="41">
        <v>3</v>
      </c>
      <c r="AL520" s="186">
        <v>5942</v>
      </c>
    </row>
    <row r="521" spans="31:38" x14ac:dyDescent="0.35">
      <c r="AE521" s="41" t="str">
        <f t="shared" si="50"/>
        <v>CAPFOR_530_30.1_3_202223</v>
      </c>
      <c r="AF521" s="41">
        <v>202223</v>
      </c>
      <c r="AG521" s="41" t="s">
        <v>46</v>
      </c>
      <c r="AH521" s="41">
        <v>530</v>
      </c>
      <c r="AI521" s="41">
        <v>30.1</v>
      </c>
      <c r="AJ521" s="41" t="s">
        <v>3616</v>
      </c>
      <c r="AK521" s="41">
        <v>3</v>
      </c>
      <c r="AL521" s="186">
        <v>5942</v>
      </c>
    </row>
    <row r="522" spans="31:38" x14ac:dyDescent="0.35">
      <c r="AE522" s="41" t="str">
        <f t="shared" si="50"/>
        <v>CAPFOR_530_30.2_3_202223</v>
      </c>
      <c r="AF522" s="41">
        <v>202223</v>
      </c>
      <c r="AG522" s="41" t="s">
        <v>46</v>
      </c>
      <c r="AH522" s="41">
        <v>530</v>
      </c>
      <c r="AI522" s="41">
        <v>30.2</v>
      </c>
      <c r="AJ522" s="41" t="s">
        <v>3617</v>
      </c>
      <c r="AK522" s="41">
        <v>3</v>
      </c>
      <c r="AL522" s="186">
        <v>0</v>
      </c>
    </row>
    <row r="523" spans="31:38" x14ac:dyDescent="0.35">
      <c r="AE523" s="41" t="str">
        <f t="shared" si="50"/>
        <v>CAPFOR_530_31_3_202223</v>
      </c>
      <c r="AF523" s="41">
        <v>202223</v>
      </c>
      <c r="AG523" s="41" t="s">
        <v>46</v>
      </c>
      <c r="AH523" s="41">
        <v>530</v>
      </c>
      <c r="AI523" s="41">
        <v>31</v>
      </c>
      <c r="AJ523" s="41" t="s">
        <v>1358</v>
      </c>
      <c r="AK523" s="41">
        <v>3</v>
      </c>
      <c r="AL523" s="186">
        <v>30467</v>
      </c>
    </row>
    <row r="524" spans="31:38" x14ac:dyDescent="0.35">
      <c r="AE524" s="41" t="str">
        <f t="shared" si="50"/>
        <v>CAPFOR_530_31.1_3_202223</v>
      </c>
      <c r="AF524" s="41">
        <v>202223</v>
      </c>
      <c r="AG524" s="41" t="s">
        <v>46</v>
      </c>
      <c r="AH524" s="41">
        <v>530</v>
      </c>
      <c r="AI524" s="41">
        <v>31.1</v>
      </c>
      <c r="AJ524" s="41" t="s">
        <v>2038</v>
      </c>
      <c r="AK524" s="41">
        <v>3</v>
      </c>
      <c r="AL524" s="186">
        <v>13115</v>
      </c>
    </row>
    <row r="525" spans="31:38" x14ac:dyDescent="0.35">
      <c r="AE525" s="41" t="str">
        <f t="shared" si="50"/>
        <v>CAPFOR_530_31.2_3_202223</v>
      </c>
      <c r="AF525" s="41">
        <v>202223</v>
      </c>
      <c r="AG525" s="41" t="s">
        <v>46</v>
      </c>
      <c r="AH525" s="41">
        <v>530</v>
      </c>
      <c r="AI525" s="41">
        <v>31.2</v>
      </c>
      <c r="AJ525" s="41" t="s">
        <v>2039</v>
      </c>
      <c r="AK525" s="41">
        <v>3</v>
      </c>
      <c r="AL525" s="186">
        <v>17352</v>
      </c>
    </row>
    <row r="526" spans="31:38" x14ac:dyDescent="0.35">
      <c r="AE526" s="41" t="str">
        <f t="shared" si="50"/>
        <v>CAPFOR_530_32_3_202223</v>
      </c>
      <c r="AF526" s="41">
        <v>202223</v>
      </c>
      <c r="AG526" s="41" t="s">
        <v>46</v>
      </c>
      <c r="AH526" s="41">
        <v>530</v>
      </c>
      <c r="AI526" s="41">
        <v>32</v>
      </c>
      <c r="AJ526" s="41" t="s">
        <v>3455</v>
      </c>
      <c r="AK526" s="41">
        <v>3</v>
      </c>
      <c r="AL526" s="186">
        <v>188955</v>
      </c>
    </row>
    <row r="527" spans="31:38" x14ac:dyDescent="0.35">
      <c r="AE527" s="41" t="str">
        <f t="shared" si="50"/>
        <v>CAPFOR_530_33_3_202223</v>
      </c>
      <c r="AF527" s="41">
        <v>202223</v>
      </c>
      <c r="AG527" s="41" t="s">
        <v>46</v>
      </c>
      <c r="AH527" s="41">
        <v>530</v>
      </c>
      <c r="AI527" s="41">
        <v>33</v>
      </c>
      <c r="AJ527" s="41" t="s">
        <v>2043</v>
      </c>
      <c r="AK527" s="41">
        <v>3</v>
      </c>
      <c r="AL527" s="186">
        <v>501660</v>
      </c>
    </row>
    <row r="528" spans="31:38" x14ac:dyDescent="0.35">
      <c r="AE528" s="41" t="str">
        <f t="shared" si="50"/>
        <v>CAPFOR_530_33.5_3_202223</v>
      </c>
      <c r="AF528" s="41">
        <v>202223</v>
      </c>
      <c r="AG528" s="41" t="s">
        <v>46</v>
      </c>
      <c r="AH528" s="41">
        <v>530</v>
      </c>
      <c r="AI528" s="41">
        <v>33.5</v>
      </c>
      <c r="AJ528" s="41" t="s">
        <v>3281</v>
      </c>
      <c r="AK528" s="41">
        <v>3</v>
      </c>
      <c r="AL528" s="186">
        <v>0</v>
      </c>
    </row>
    <row r="529" spans="31:38" x14ac:dyDescent="0.35">
      <c r="AE529" s="41" t="str">
        <f t="shared" si="50"/>
        <v>CAPFOR_530_34_3_202223</v>
      </c>
      <c r="AF529" s="41">
        <v>202223</v>
      </c>
      <c r="AG529" s="41" t="s">
        <v>46</v>
      </c>
      <c r="AH529" s="41">
        <v>530</v>
      </c>
      <c r="AI529" s="41">
        <v>34</v>
      </c>
      <c r="AJ529" s="41" t="s">
        <v>3456</v>
      </c>
      <c r="AK529" s="41">
        <v>3</v>
      </c>
      <c r="AL529" s="186">
        <v>36409</v>
      </c>
    </row>
    <row r="530" spans="31:38" x14ac:dyDescent="0.35">
      <c r="AE530" s="41" t="str">
        <f t="shared" si="50"/>
        <v>CAPFOR_530_35_3_202223</v>
      </c>
      <c r="AF530" s="41">
        <v>202223</v>
      </c>
      <c r="AG530" s="41" t="s">
        <v>46</v>
      </c>
      <c r="AH530" s="41">
        <v>530</v>
      </c>
      <c r="AI530" s="41">
        <v>35</v>
      </c>
      <c r="AJ530" s="41" t="s">
        <v>2044</v>
      </c>
      <c r="AK530" s="41">
        <v>3</v>
      </c>
      <c r="AL530" s="186">
        <v>15044</v>
      </c>
    </row>
    <row r="531" spans="31:38" x14ac:dyDescent="0.35">
      <c r="AE531" s="41" t="str">
        <f t="shared" si="50"/>
        <v>CAPFOR_530_36_3_202223</v>
      </c>
      <c r="AF531" s="41">
        <v>202223</v>
      </c>
      <c r="AG531" s="41" t="s">
        <v>46</v>
      </c>
      <c r="AH531" s="41">
        <v>530</v>
      </c>
      <c r="AI531" s="41">
        <v>36</v>
      </c>
      <c r="AJ531" s="41" t="s">
        <v>3457</v>
      </c>
      <c r="AK531" s="41">
        <v>3</v>
      </c>
      <c r="AL531" s="186">
        <v>21365</v>
      </c>
    </row>
    <row r="532" spans="31:38" x14ac:dyDescent="0.35">
      <c r="AE532" s="41" t="str">
        <f t="shared" si="50"/>
        <v>CAPFOR_530_37_3_202223</v>
      </c>
      <c r="AF532" s="41">
        <v>202223</v>
      </c>
      <c r="AG532" s="41" t="s">
        <v>46</v>
      </c>
      <c r="AH532" s="41">
        <v>530</v>
      </c>
      <c r="AI532" s="41">
        <v>37</v>
      </c>
      <c r="AJ532" s="41" t="s">
        <v>3458</v>
      </c>
      <c r="AK532" s="41">
        <v>3</v>
      </c>
      <c r="AL532" s="186">
        <v>523025</v>
      </c>
    </row>
    <row r="533" spans="31:38" x14ac:dyDescent="0.35">
      <c r="AE533" s="41" t="str">
        <f t="shared" si="50"/>
        <v>CAPFOR_530_38_3_202223</v>
      </c>
      <c r="AF533" s="41">
        <v>202223</v>
      </c>
      <c r="AG533" s="41" t="s">
        <v>46</v>
      </c>
      <c r="AH533" s="41">
        <v>530</v>
      </c>
      <c r="AI533" s="41">
        <v>38</v>
      </c>
      <c r="AJ533" s="41" t="s">
        <v>2046</v>
      </c>
      <c r="AK533" s="41">
        <v>3</v>
      </c>
      <c r="AL533" s="186">
        <v>411238</v>
      </c>
    </row>
    <row r="534" spans="31:38" x14ac:dyDescent="0.35">
      <c r="AE534" s="41" t="str">
        <f t="shared" si="50"/>
        <v>CAPFOR_530_39_3_202223</v>
      </c>
      <c r="AF534" s="41">
        <v>202223</v>
      </c>
      <c r="AG534" s="41" t="s">
        <v>46</v>
      </c>
      <c r="AH534" s="41">
        <v>530</v>
      </c>
      <c r="AI534" s="41">
        <v>39</v>
      </c>
      <c r="AJ534" s="41" t="s">
        <v>2047</v>
      </c>
      <c r="AK534" s="41">
        <v>3</v>
      </c>
      <c r="AL534" s="186">
        <v>0</v>
      </c>
    </row>
    <row r="535" spans="31:38" x14ac:dyDescent="0.35">
      <c r="AE535" s="41" t="str">
        <f t="shared" si="50"/>
        <v>CAPFOR_530_40_3_202223</v>
      </c>
      <c r="AF535" s="41">
        <v>202223</v>
      </c>
      <c r="AG535" s="41" t="s">
        <v>46</v>
      </c>
      <c r="AH535" s="41">
        <v>530</v>
      </c>
      <c r="AI535" s="41">
        <v>40</v>
      </c>
      <c r="AJ535" s="41" t="s">
        <v>2048</v>
      </c>
      <c r="AK535" s="41">
        <v>3</v>
      </c>
      <c r="AL535" s="186">
        <v>161018</v>
      </c>
    </row>
    <row r="536" spans="31:38" x14ac:dyDescent="0.35">
      <c r="AE536" s="41" t="str">
        <f t="shared" si="50"/>
        <v>CAPFOR_530_41_3_202223</v>
      </c>
      <c r="AF536" s="41">
        <v>202223</v>
      </c>
      <c r="AG536" s="41" t="s">
        <v>46</v>
      </c>
      <c r="AH536" s="41">
        <v>530</v>
      </c>
      <c r="AI536" s="41">
        <v>41</v>
      </c>
      <c r="AJ536" s="41" t="s">
        <v>2049</v>
      </c>
      <c r="AK536" s="41">
        <v>3</v>
      </c>
      <c r="AL536" s="186">
        <v>475497</v>
      </c>
    </row>
    <row r="537" spans="31:38" x14ac:dyDescent="0.35">
      <c r="AE537" s="41" t="str">
        <f t="shared" si="50"/>
        <v>CAPFOR_530_42_3_202223</v>
      </c>
      <c r="AF537" s="41">
        <v>202223</v>
      </c>
      <c r="AG537" s="41" t="s">
        <v>46</v>
      </c>
      <c r="AH537" s="41">
        <v>530</v>
      </c>
      <c r="AI537" s="41">
        <v>42</v>
      </c>
      <c r="AJ537" s="41" t="s">
        <v>2050</v>
      </c>
      <c r="AK537" s="41">
        <v>3</v>
      </c>
      <c r="AL537" s="186">
        <v>0</v>
      </c>
    </row>
    <row r="538" spans="31:38" x14ac:dyDescent="0.35">
      <c r="AE538" s="41" t="str">
        <f t="shared" si="50"/>
        <v>CAPFOR_530_43_3_202223</v>
      </c>
      <c r="AF538" s="41">
        <v>202223</v>
      </c>
      <c r="AG538" s="41" t="s">
        <v>46</v>
      </c>
      <c r="AH538" s="41">
        <v>530</v>
      </c>
      <c r="AI538" s="41">
        <v>43</v>
      </c>
      <c r="AJ538" s="41" t="s">
        <v>2051</v>
      </c>
      <c r="AK538" s="41">
        <v>3</v>
      </c>
      <c r="AL538" s="186">
        <v>75000</v>
      </c>
    </row>
    <row r="539" spans="31:38" x14ac:dyDescent="0.35">
      <c r="AE539" s="41" t="str">
        <f t="shared" si="50"/>
        <v>CAPFOR_530_44_3_202223</v>
      </c>
      <c r="AF539" s="41">
        <v>202223</v>
      </c>
      <c r="AG539" s="41" t="s">
        <v>46</v>
      </c>
      <c r="AH539" s="41">
        <v>530</v>
      </c>
      <c r="AI539" s="41">
        <v>44</v>
      </c>
      <c r="AJ539" s="41" t="s">
        <v>3261</v>
      </c>
      <c r="AK539" s="41">
        <v>3</v>
      </c>
      <c r="AL539" s="186">
        <v>532200</v>
      </c>
    </row>
    <row r="540" spans="31:38" x14ac:dyDescent="0.35">
      <c r="AE540" s="41" t="str">
        <f t="shared" si="50"/>
        <v>CAPFOR_530_45_3_202223</v>
      </c>
      <c r="AF540" s="41">
        <v>202223</v>
      </c>
      <c r="AG540" s="41" t="s">
        <v>46</v>
      </c>
      <c r="AH540" s="41">
        <v>530</v>
      </c>
      <c r="AI540" s="41">
        <v>45</v>
      </c>
      <c r="AJ540" s="41" t="s">
        <v>3262</v>
      </c>
      <c r="AK540" s="41">
        <v>3</v>
      </c>
      <c r="AL540" s="186">
        <v>585400</v>
      </c>
    </row>
    <row r="541" spans="31:38" x14ac:dyDescent="0.35">
      <c r="AE541" s="41" t="str">
        <f t="shared" si="50"/>
        <v>CAPFOR_530_46_3_202223</v>
      </c>
      <c r="AF541" s="41">
        <v>202223</v>
      </c>
      <c r="AG541" s="41" t="s">
        <v>46</v>
      </c>
      <c r="AH541" s="41">
        <v>530</v>
      </c>
      <c r="AI541" s="41">
        <v>46</v>
      </c>
      <c r="AJ541" s="41" t="s">
        <v>2060</v>
      </c>
      <c r="AK541" s="41">
        <v>3</v>
      </c>
      <c r="AL541" s="186">
        <v>0</v>
      </c>
    </row>
    <row r="542" spans="31:38" x14ac:dyDescent="0.35">
      <c r="AE542" s="41" t="str">
        <f t="shared" si="50"/>
        <v>CAPFOR_530_47_3_202223</v>
      </c>
      <c r="AF542" s="41">
        <v>202223</v>
      </c>
      <c r="AG542" s="41" t="s">
        <v>46</v>
      </c>
      <c r="AH542" s="41">
        <v>530</v>
      </c>
      <c r="AI542" s="41">
        <v>47</v>
      </c>
      <c r="AJ542" s="41" t="s">
        <v>2061</v>
      </c>
      <c r="AK542" s="41">
        <v>3</v>
      </c>
      <c r="AL542" s="186">
        <v>0</v>
      </c>
    </row>
    <row r="543" spans="31:38" x14ac:dyDescent="0.35">
      <c r="AE543" s="41" t="str">
        <f t="shared" si="50"/>
        <v>CAPFOR_530_48_3_202223</v>
      </c>
      <c r="AF543" s="41">
        <v>202223</v>
      </c>
      <c r="AG543" s="41" t="s">
        <v>46</v>
      </c>
      <c r="AH543" s="41">
        <v>530</v>
      </c>
      <c r="AI543" s="41">
        <v>48</v>
      </c>
      <c r="AJ543" s="41" t="s">
        <v>2029</v>
      </c>
      <c r="AK543" s="41">
        <v>3</v>
      </c>
      <c r="AL543" s="186">
        <v>300</v>
      </c>
    </row>
    <row r="544" spans="31:38" x14ac:dyDescent="0.35">
      <c r="AE544" s="41" t="str">
        <f t="shared" si="50"/>
        <v>CAPFOR_530_49_3_202223</v>
      </c>
      <c r="AF544" s="41">
        <v>202223</v>
      </c>
      <c r="AG544" s="41" t="s">
        <v>46</v>
      </c>
      <c r="AH544" s="41">
        <v>530</v>
      </c>
      <c r="AI544" s="41">
        <v>49</v>
      </c>
      <c r="AJ544" s="41" t="s">
        <v>2030</v>
      </c>
      <c r="AK544" s="41">
        <v>3</v>
      </c>
      <c r="AL544" s="186">
        <v>0</v>
      </c>
    </row>
    <row r="545" spans="31:38" x14ac:dyDescent="0.35">
      <c r="AE545" s="41" t="str">
        <f t="shared" si="50"/>
        <v>CAPFOR_530_50_3_202223</v>
      </c>
      <c r="AF545" s="41">
        <v>202223</v>
      </c>
      <c r="AG545" s="41" t="s">
        <v>46</v>
      </c>
      <c r="AH545" s="41">
        <v>530</v>
      </c>
      <c r="AI545" s="41">
        <v>50</v>
      </c>
      <c r="AJ545" s="41" t="s">
        <v>2031</v>
      </c>
      <c r="AK545" s="41">
        <v>3</v>
      </c>
      <c r="AL545" s="186">
        <v>0</v>
      </c>
    </row>
    <row r="546" spans="31:38" x14ac:dyDescent="0.35">
      <c r="AE546" s="41" t="str">
        <f t="shared" si="50"/>
        <v>CAPFOR_532_1_1_202223</v>
      </c>
      <c r="AF546" s="41">
        <v>202223</v>
      </c>
      <c r="AG546" s="41" t="s">
        <v>46</v>
      </c>
      <c r="AH546" s="41">
        <v>532</v>
      </c>
      <c r="AI546" s="41">
        <v>1</v>
      </c>
      <c r="AJ546" s="41" t="s">
        <v>1334</v>
      </c>
      <c r="AK546" s="41">
        <v>1</v>
      </c>
      <c r="AL546" s="186">
        <v>6265</v>
      </c>
    </row>
    <row r="547" spans="31:38" x14ac:dyDescent="0.35">
      <c r="AE547" s="41" t="str">
        <f t="shared" si="50"/>
        <v>CAPFOR_532_2_1_202223</v>
      </c>
      <c r="AF547" s="41">
        <v>202223</v>
      </c>
      <c r="AG547" s="41" t="s">
        <v>46</v>
      </c>
      <c r="AH547" s="41">
        <v>532</v>
      </c>
      <c r="AI547" s="41">
        <v>2</v>
      </c>
      <c r="AJ547" s="41" t="s">
        <v>3254</v>
      </c>
      <c r="AK547" s="41">
        <v>1</v>
      </c>
      <c r="AL547" s="186">
        <v>1500</v>
      </c>
    </row>
    <row r="548" spans="31:38" x14ac:dyDescent="0.35">
      <c r="AE548" s="41" t="str">
        <f t="shared" si="50"/>
        <v>CAPFOR_532_3_1_202223</v>
      </c>
      <c r="AF548" s="41">
        <v>202223</v>
      </c>
      <c r="AG548" s="41" t="s">
        <v>46</v>
      </c>
      <c r="AH548" s="41">
        <v>532</v>
      </c>
      <c r="AI548" s="41">
        <v>3</v>
      </c>
      <c r="AJ548" s="41" t="s">
        <v>3165</v>
      </c>
      <c r="AK548" s="41">
        <v>1</v>
      </c>
      <c r="AL548" s="186">
        <v>13000</v>
      </c>
    </row>
    <row r="549" spans="31:38" x14ac:dyDescent="0.35">
      <c r="AE549" s="41" t="str">
        <f t="shared" si="50"/>
        <v>CAPFOR_532_4_1_202223</v>
      </c>
      <c r="AF549" s="41">
        <v>202223</v>
      </c>
      <c r="AG549" s="41" t="s">
        <v>46</v>
      </c>
      <c r="AH549" s="41">
        <v>532</v>
      </c>
      <c r="AI549" s="41">
        <v>4</v>
      </c>
      <c r="AJ549" s="41" t="s">
        <v>3255</v>
      </c>
      <c r="AK549" s="41">
        <v>1</v>
      </c>
      <c r="AL549" s="186">
        <v>4584</v>
      </c>
    </row>
    <row r="550" spans="31:38" x14ac:dyDescent="0.35">
      <c r="AE550" s="41" t="str">
        <f t="shared" si="50"/>
        <v>CAPFOR_532_5_1_202223</v>
      </c>
      <c r="AF550" s="41">
        <v>202223</v>
      </c>
      <c r="AG550" s="41" t="s">
        <v>46</v>
      </c>
      <c r="AH550" s="41">
        <v>532</v>
      </c>
      <c r="AI550" s="41">
        <v>5</v>
      </c>
      <c r="AJ550" s="41" t="s">
        <v>664</v>
      </c>
      <c r="AK550" s="41">
        <v>1</v>
      </c>
      <c r="AL550" s="186">
        <v>1150</v>
      </c>
    </row>
    <row r="551" spans="31:38" x14ac:dyDescent="0.35">
      <c r="AE551" s="41" t="str">
        <f t="shared" si="50"/>
        <v>CAPFOR_532_6_1_202223</v>
      </c>
      <c r="AF551" s="41">
        <v>202223</v>
      </c>
      <c r="AG551" s="41" t="s">
        <v>46</v>
      </c>
      <c r="AH551" s="41">
        <v>532</v>
      </c>
      <c r="AI551" s="41">
        <v>6</v>
      </c>
      <c r="AJ551" s="41" t="s">
        <v>3192</v>
      </c>
      <c r="AK551" s="41">
        <v>1</v>
      </c>
      <c r="AL551" s="186">
        <v>38469</v>
      </c>
    </row>
    <row r="552" spans="31:38" x14ac:dyDescent="0.35">
      <c r="AE552" s="41" t="str">
        <f t="shared" si="50"/>
        <v>CAPFOR_532_7_1_202223</v>
      </c>
      <c r="AF552" s="41">
        <v>202223</v>
      </c>
      <c r="AG552" s="41" t="s">
        <v>46</v>
      </c>
      <c r="AH552" s="41">
        <v>532</v>
      </c>
      <c r="AI552" s="41">
        <v>7</v>
      </c>
      <c r="AJ552" s="41" t="s">
        <v>2157</v>
      </c>
      <c r="AK552" s="41">
        <v>1</v>
      </c>
      <c r="AL552" s="186">
        <v>15386</v>
      </c>
    </row>
    <row r="553" spans="31:38" x14ac:dyDescent="0.35">
      <c r="AE553" s="41" t="str">
        <f t="shared" si="50"/>
        <v>CAPFOR_532_8_1_202223</v>
      </c>
      <c r="AF553" s="41">
        <v>202223</v>
      </c>
      <c r="AG553" s="41" t="s">
        <v>46</v>
      </c>
      <c r="AH553" s="41">
        <v>532</v>
      </c>
      <c r="AI553" s="41">
        <v>8</v>
      </c>
      <c r="AJ553" s="41" t="s">
        <v>3449</v>
      </c>
      <c r="AK553" s="41">
        <v>1</v>
      </c>
      <c r="AL553" s="186">
        <v>59589</v>
      </c>
    </row>
    <row r="554" spans="31:38" x14ac:dyDescent="0.35">
      <c r="AE554" s="41" t="str">
        <f t="shared" si="50"/>
        <v>CAPFOR_532_9_1_202223</v>
      </c>
      <c r="AF554" s="41">
        <v>202223</v>
      </c>
      <c r="AG554" s="41" t="s">
        <v>46</v>
      </c>
      <c r="AH554" s="41">
        <v>532</v>
      </c>
      <c r="AI554" s="41">
        <v>9</v>
      </c>
      <c r="AJ554" s="41" t="s">
        <v>2322</v>
      </c>
      <c r="AK554" s="41">
        <v>1</v>
      </c>
      <c r="AL554" s="186">
        <v>58152</v>
      </c>
    </row>
    <row r="555" spans="31:38" x14ac:dyDescent="0.35">
      <c r="AE555" s="41" t="str">
        <f t="shared" si="50"/>
        <v>CAPFOR_532_10_1_202223</v>
      </c>
      <c r="AF555" s="41">
        <v>202223</v>
      </c>
      <c r="AG555" s="41" t="s">
        <v>46</v>
      </c>
      <c r="AH555" s="41">
        <v>532</v>
      </c>
      <c r="AI555" s="41">
        <v>10</v>
      </c>
      <c r="AJ555" s="41" t="s">
        <v>3196</v>
      </c>
      <c r="AK555" s="41">
        <v>1</v>
      </c>
      <c r="AL555" s="186">
        <v>5795</v>
      </c>
    </row>
    <row r="556" spans="31:38" x14ac:dyDescent="0.35">
      <c r="AE556" s="41" t="str">
        <f t="shared" si="50"/>
        <v>CAPFOR_532_11_1_202223</v>
      </c>
      <c r="AF556" s="41">
        <v>202223</v>
      </c>
      <c r="AG556" s="41" t="s">
        <v>46</v>
      </c>
      <c r="AH556" s="41">
        <v>532</v>
      </c>
      <c r="AI556" s="41">
        <v>11</v>
      </c>
      <c r="AJ556" s="41" t="s">
        <v>3450</v>
      </c>
      <c r="AK556" s="41">
        <v>1</v>
      </c>
      <c r="AL556" s="186">
        <v>63947</v>
      </c>
    </row>
    <row r="557" spans="31:38" x14ac:dyDescent="0.35">
      <c r="AE557" s="41" t="str">
        <f t="shared" si="50"/>
        <v>CAPFOR_532_12_1_202223</v>
      </c>
      <c r="AF557" s="41">
        <v>202223</v>
      </c>
      <c r="AG557" s="41" t="s">
        <v>46</v>
      </c>
      <c r="AH557" s="41">
        <v>532</v>
      </c>
      <c r="AI557" s="41">
        <v>12</v>
      </c>
      <c r="AJ557" s="41" t="s">
        <v>3170</v>
      </c>
      <c r="AK557" s="41">
        <v>1</v>
      </c>
      <c r="AL557" s="186">
        <v>0</v>
      </c>
    </row>
    <row r="558" spans="31:38" x14ac:dyDescent="0.35">
      <c r="AE558" s="41" t="str">
        <f t="shared" si="50"/>
        <v>CAPFOR_532_13_1_202223</v>
      </c>
      <c r="AF558" s="41">
        <v>202223</v>
      </c>
      <c r="AG558" s="41" t="s">
        <v>46</v>
      </c>
      <c r="AH558" s="41">
        <v>532</v>
      </c>
      <c r="AI558" s="41">
        <v>13</v>
      </c>
      <c r="AJ558" s="41" t="s">
        <v>3451</v>
      </c>
      <c r="AK558" s="41">
        <v>1</v>
      </c>
      <c r="AL558" s="186">
        <v>144301</v>
      </c>
    </row>
    <row r="559" spans="31:38" x14ac:dyDescent="0.35">
      <c r="AE559" s="41" t="str">
        <f t="shared" si="50"/>
        <v>CAPFOR_532_14_1_202223</v>
      </c>
      <c r="AF559" s="41">
        <v>202223</v>
      </c>
      <c r="AG559" s="41" t="s">
        <v>46</v>
      </c>
      <c r="AH559" s="41">
        <v>532</v>
      </c>
      <c r="AI559" s="41">
        <v>14</v>
      </c>
      <c r="AJ559" s="41" t="s">
        <v>3452</v>
      </c>
      <c r="AK559" s="41">
        <v>1</v>
      </c>
      <c r="AL559" s="186">
        <v>0</v>
      </c>
    </row>
    <row r="560" spans="31:38" x14ac:dyDescent="0.35">
      <c r="AE560" s="41" t="str">
        <f t="shared" si="50"/>
        <v>CAPFOR_532_15_1_202223</v>
      </c>
      <c r="AF560" s="41">
        <v>202223</v>
      </c>
      <c r="AG560" s="41" t="s">
        <v>46</v>
      </c>
      <c r="AH560" s="41">
        <v>532</v>
      </c>
      <c r="AI560" s="41">
        <v>15</v>
      </c>
      <c r="AJ560" s="41" t="s">
        <v>3256</v>
      </c>
      <c r="AK560" s="41">
        <v>1</v>
      </c>
      <c r="AL560" s="186">
        <v>0</v>
      </c>
    </row>
    <row r="561" spans="31:38" x14ac:dyDescent="0.35">
      <c r="AE561" s="41" t="str">
        <f t="shared" si="50"/>
        <v>CAPFOR_532_16_1_202223</v>
      </c>
      <c r="AF561" s="41">
        <v>202223</v>
      </c>
      <c r="AG561" s="41" t="s">
        <v>46</v>
      </c>
      <c r="AH561" s="41">
        <v>532</v>
      </c>
      <c r="AI561" s="41">
        <v>16</v>
      </c>
      <c r="AJ561" s="41" t="s">
        <v>3453</v>
      </c>
      <c r="AK561" s="41">
        <v>1</v>
      </c>
      <c r="AL561" s="186">
        <v>144301</v>
      </c>
    </row>
    <row r="562" spans="31:38" x14ac:dyDescent="0.35">
      <c r="AE562" s="41" t="str">
        <f t="shared" si="50"/>
        <v>CAPFOR_532_17_1_202223</v>
      </c>
      <c r="AF562" s="41">
        <v>202223</v>
      </c>
      <c r="AG562" s="41" t="s">
        <v>46</v>
      </c>
      <c r="AH562" s="41">
        <v>532</v>
      </c>
      <c r="AI562" s="41">
        <v>17</v>
      </c>
      <c r="AJ562" s="41" t="s">
        <v>2010</v>
      </c>
      <c r="AK562" s="41">
        <v>1</v>
      </c>
      <c r="AL562" s="186">
        <v>0</v>
      </c>
    </row>
    <row r="563" spans="31:38" x14ac:dyDescent="0.35">
      <c r="AE563" s="41" t="str">
        <f t="shared" si="50"/>
        <v>CAPFOR_532_17.1_1_202223</v>
      </c>
      <c r="AF563" s="41">
        <v>202223</v>
      </c>
      <c r="AG563" s="41" t="s">
        <v>46</v>
      </c>
      <c r="AH563" s="41">
        <v>532</v>
      </c>
      <c r="AI563" s="41">
        <v>17.100000000000001</v>
      </c>
      <c r="AJ563" s="41" t="s">
        <v>3494</v>
      </c>
      <c r="AK563" s="41">
        <v>1</v>
      </c>
      <c r="AL563" s="186">
        <v>11814</v>
      </c>
    </row>
    <row r="564" spans="31:38" x14ac:dyDescent="0.35">
      <c r="AE564" s="41" t="str">
        <f t="shared" si="50"/>
        <v>CAPFOR_532_19_3_202223</v>
      </c>
      <c r="AF564" s="41">
        <v>202223</v>
      </c>
      <c r="AG564" s="41" t="s">
        <v>46</v>
      </c>
      <c r="AH564" s="41">
        <v>532</v>
      </c>
      <c r="AI564" s="41">
        <v>19</v>
      </c>
      <c r="AJ564" s="41" t="s">
        <v>3258</v>
      </c>
      <c r="AK564" s="41">
        <v>3</v>
      </c>
      <c r="AL564" s="186">
        <v>144301</v>
      </c>
    </row>
    <row r="565" spans="31:38" x14ac:dyDescent="0.35">
      <c r="AE565" s="41" t="str">
        <f t="shared" si="50"/>
        <v>CAPFOR_532_20_3_202223</v>
      </c>
      <c r="AF565" s="41">
        <v>202223</v>
      </c>
      <c r="AG565" s="41" t="s">
        <v>46</v>
      </c>
      <c r="AH565" s="41">
        <v>532</v>
      </c>
      <c r="AI565" s="41">
        <v>20</v>
      </c>
      <c r="AJ565" s="41" t="s">
        <v>1308</v>
      </c>
      <c r="AK565" s="41">
        <v>3</v>
      </c>
      <c r="AL565" s="186">
        <v>0</v>
      </c>
    </row>
    <row r="566" spans="31:38" x14ac:dyDescent="0.35">
      <c r="AE566" s="41" t="str">
        <f t="shared" si="50"/>
        <v>CAPFOR_532_21_3_202223</v>
      </c>
      <c r="AF566" s="41">
        <v>202223</v>
      </c>
      <c r="AG566" s="41" t="s">
        <v>46</v>
      </c>
      <c r="AH566" s="41">
        <v>532</v>
      </c>
      <c r="AI566" s="41">
        <v>21</v>
      </c>
      <c r="AJ566" s="41" t="s">
        <v>1309</v>
      </c>
      <c r="AK566" s="41">
        <v>3</v>
      </c>
      <c r="AL566" s="186">
        <v>3986</v>
      </c>
    </row>
    <row r="567" spans="31:38" x14ac:dyDescent="0.35">
      <c r="AE567" s="41" t="str">
        <f t="shared" si="50"/>
        <v>CAPFOR_532_22_3_202223</v>
      </c>
      <c r="AF567" s="41">
        <v>202223</v>
      </c>
      <c r="AG567" s="41" t="s">
        <v>46</v>
      </c>
      <c r="AH567" s="41">
        <v>532</v>
      </c>
      <c r="AI567" s="41">
        <v>22</v>
      </c>
      <c r="AJ567" s="41" t="s">
        <v>3454</v>
      </c>
      <c r="AK567" s="41">
        <v>3</v>
      </c>
      <c r="AL567" s="186">
        <v>3986</v>
      </c>
    </row>
    <row r="568" spans="31:38" x14ac:dyDescent="0.35">
      <c r="AE568" s="41" t="str">
        <f t="shared" si="50"/>
        <v>CAPFOR_532_23_3_202223</v>
      </c>
      <c r="AF568" s="41">
        <v>202223</v>
      </c>
      <c r="AG568" s="41" t="s">
        <v>46</v>
      </c>
      <c r="AH568" s="41">
        <v>532</v>
      </c>
      <c r="AI568" s="41">
        <v>23</v>
      </c>
      <c r="AJ568" s="41" t="s">
        <v>2027</v>
      </c>
      <c r="AK568" s="41">
        <v>3</v>
      </c>
      <c r="AL568" s="186">
        <v>34643</v>
      </c>
    </row>
    <row r="569" spans="31:38" x14ac:dyDescent="0.35">
      <c r="AE569" s="41" t="str">
        <f t="shared" si="50"/>
        <v>CAPFOR_532_25_3_202223</v>
      </c>
      <c r="AF569" s="41">
        <v>202223</v>
      </c>
      <c r="AG569" s="41" t="s">
        <v>46</v>
      </c>
      <c r="AH569" s="41">
        <v>532</v>
      </c>
      <c r="AI569" s="41">
        <v>25</v>
      </c>
      <c r="AJ569" s="41" t="s">
        <v>1370</v>
      </c>
      <c r="AK569" s="41">
        <v>3</v>
      </c>
      <c r="AL569" s="186">
        <v>1516</v>
      </c>
    </row>
    <row r="570" spans="31:38" x14ac:dyDescent="0.35">
      <c r="AE570" s="41" t="str">
        <f t="shared" si="50"/>
        <v>CAPFOR_532_26_3_202223</v>
      </c>
      <c r="AF570" s="41">
        <v>202223</v>
      </c>
      <c r="AG570" s="41" t="s">
        <v>46</v>
      </c>
      <c r="AH570" s="41">
        <v>532</v>
      </c>
      <c r="AI570" s="41">
        <v>26</v>
      </c>
      <c r="AJ570" s="41" t="s">
        <v>2032</v>
      </c>
      <c r="AK570" s="41">
        <v>3</v>
      </c>
      <c r="AL570" s="186">
        <v>3986</v>
      </c>
    </row>
    <row r="571" spans="31:38" x14ac:dyDescent="0.35">
      <c r="AE571" s="41" t="str">
        <f t="shared" si="50"/>
        <v>CAPFOR_532_27_3_202223</v>
      </c>
      <c r="AF571" s="41">
        <v>202223</v>
      </c>
      <c r="AG571" s="41" t="s">
        <v>46</v>
      </c>
      <c r="AH571" s="41">
        <v>532</v>
      </c>
      <c r="AI571" s="41">
        <v>27</v>
      </c>
      <c r="AJ571" s="41" t="s">
        <v>2033</v>
      </c>
      <c r="AK571" s="41">
        <v>3</v>
      </c>
      <c r="AL571" s="186">
        <v>9220</v>
      </c>
    </row>
    <row r="572" spans="31:38" x14ac:dyDescent="0.35">
      <c r="AE572" s="41" t="str">
        <f t="shared" si="50"/>
        <v>CAPFOR_532_28_3_202223</v>
      </c>
      <c r="AF572" s="41">
        <v>202223</v>
      </c>
      <c r="AG572" s="41" t="s">
        <v>46</v>
      </c>
      <c r="AH572" s="41">
        <v>532</v>
      </c>
      <c r="AI572" s="41">
        <v>28</v>
      </c>
      <c r="AJ572" s="41" t="s">
        <v>2034</v>
      </c>
      <c r="AK572" s="41">
        <v>3</v>
      </c>
      <c r="AL572" s="186">
        <v>2884</v>
      </c>
    </row>
    <row r="573" spans="31:38" x14ac:dyDescent="0.35">
      <c r="AE573" s="41" t="str">
        <f t="shared" si="50"/>
        <v>CAPFOR_532_29_3_202223</v>
      </c>
      <c r="AF573" s="41">
        <v>202223</v>
      </c>
      <c r="AG573" s="41" t="s">
        <v>46</v>
      </c>
      <c r="AH573" s="41">
        <v>532</v>
      </c>
      <c r="AI573" s="41">
        <v>29</v>
      </c>
      <c r="AJ573" s="41" t="s">
        <v>2035</v>
      </c>
      <c r="AK573" s="41">
        <v>3</v>
      </c>
      <c r="AL573" s="186">
        <v>28320</v>
      </c>
    </row>
    <row r="574" spans="31:38" x14ac:dyDescent="0.35">
      <c r="AE574" s="41" t="str">
        <f t="shared" si="50"/>
        <v>CAPFOR_532_30_3_202223</v>
      </c>
      <c r="AF574" s="41">
        <v>202223</v>
      </c>
      <c r="AG574" s="41" t="s">
        <v>46</v>
      </c>
      <c r="AH574" s="41">
        <v>532</v>
      </c>
      <c r="AI574" s="41">
        <v>30</v>
      </c>
      <c r="AJ574" s="41" t="s">
        <v>1357</v>
      </c>
      <c r="AK574" s="41">
        <v>3</v>
      </c>
      <c r="AL574" s="186">
        <v>6347</v>
      </c>
    </row>
    <row r="575" spans="31:38" x14ac:dyDescent="0.35">
      <c r="AE575" s="41" t="str">
        <f t="shared" si="50"/>
        <v>CAPFOR_532_30.1_3_202223</v>
      </c>
      <c r="AF575" s="41">
        <v>202223</v>
      </c>
      <c r="AG575" s="41" t="s">
        <v>46</v>
      </c>
      <c r="AH575" s="41">
        <v>532</v>
      </c>
      <c r="AI575" s="41">
        <v>30.1</v>
      </c>
      <c r="AJ575" s="41" t="s">
        <v>3616</v>
      </c>
      <c r="AK575" s="41">
        <v>3</v>
      </c>
      <c r="AL575" s="186">
        <v>6347</v>
      </c>
    </row>
    <row r="576" spans="31:38" x14ac:dyDescent="0.35">
      <c r="AE576" s="41" t="str">
        <f t="shared" si="50"/>
        <v>CAPFOR_532_30.2_3_202223</v>
      </c>
      <c r="AF576" s="41">
        <v>202223</v>
      </c>
      <c r="AG576" s="41" t="s">
        <v>46</v>
      </c>
      <c r="AH576" s="41">
        <v>532</v>
      </c>
      <c r="AI576" s="41">
        <v>30.2</v>
      </c>
      <c r="AJ576" s="41" t="s">
        <v>3617</v>
      </c>
      <c r="AK576" s="41">
        <v>3</v>
      </c>
      <c r="AL576" s="186">
        <v>0</v>
      </c>
    </row>
    <row r="577" spans="31:38" x14ac:dyDescent="0.35">
      <c r="AE577" s="41" t="str">
        <f t="shared" si="50"/>
        <v>CAPFOR_532_31_3_202223</v>
      </c>
      <c r="AF577" s="41">
        <v>202223</v>
      </c>
      <c r="AG577" s="41" t="s">
        <v>46</v>
      </c>
      <c r="AH577" s="41">
        <v>532</v>
      </c>
      <c r="AI577" s="41">
        <v>31</v>
      </c>
      <c r="AJ577" s="41" t="s">
        <v>1358</v>
      </c>
      <c r="AK577" s="41">
        <v>3</v>
      </c>
      <c r="AL577" s="186">
        <v>57385</v>
      </c>
    </row>
    <row r="578" spans="31:38" x14ac:dyDescent="0.35">
      <c r="AE578" s="41" t="str">
        <f t="shared" si="50"/>
        <v>CAPFOR_532_31.1_3_202223</v>
      </c>
      <c r="AF578" s="41">
        <v>202223</v>
      </c>
      <c r="AG578" s="41" t="s">
        <v>46</v>
      </c>
      <c r="AH578" s="41">
        <v>532</v>
      </c>
      <c r="AI578" s="41">
        <v>31.1</v>
      </c>
      <c r="AJ578" s="41" t="s">
        <v>2038</v>
      </c>
      <c r="AK578" s="41">
        <v>3</v>
      </c>
      <c r="AL578" s="186">
        <v>41376</v>
      </c>
    </row>
    <row r="579" spans="31:38" x14ac:dyDescent="0.35">
      <c r="AE579" s="41" t="str">
        <f t="shared" si="50"/>
        <v>CAPFOR_532_31.2_3_202223</v>
      </c>
      <c r="AF579" s="41">
        <v>202223</v>
      </c>
      <c r="AG579" s="41" t="s">
        <v>46</v>
      </c>
      <c r="AH579" s="41">
        <v>532</v>
      </c>
      <c r="AI579" s="41">
        <v>31.2</v>
      </c>
      <c r="AJ579" s="41" t="s">
        <v>2039</v>
      </c>
      <c r="AK579" s="41">
        <v>3</v>
      </c>
      <c r="AL579" s="186">
        <v>16009</v>
      </c>
    </row>
    <row r="580" spans="31:38" x14ac:dyDescent="0.35">
      <c r="AE580" s="41" t="str">
        <f t="shared" si="50"/>
        <v>CAPFOR_532_32_3_202223</v>
      </c>
      <c r="AF580" s="41">
        <v>202223</v>
      </c>
      <c r="AG580" s="41" t="s">
        <v>46</v>
      </c>
      <c r="AH580" s="41">
        <v>532</v>
      </c>
      <c r="AI580" s="41">
        <v>32</v>
      </c>
      <c r="AJ580" s="41" t="s">
        <v>3455</v>
      </c>
      <c r="AK580" s="41">
        <v>3</v>
      </c>
      <c r="AL580" s="186">
        <v>144301</v>
      </c>
    </row>
    <row r="581" spans="31:38" x14ac:dyDescent="0.35">
      <c r="AE581" s="41" t="str">
        <f t="shared" si="50"/>
        <v>CAPFOR_532_33_3_202223</v>
      </c>
      <c r="AF581" s="41">
        <v>202223</v>
      </c>
      <c r="AG581" s="41" t="s">
        <v>46</v>
      </c>
      <c r="AH581" s="41">
        <v>532</v>
      </c>
      <c r="AI581" s="41">
        <v>33</v>
      </c>
      <c r="AJ581" s="41" t="s">
        <v>2043</v>
      </c>
      <c r="AK581" s="41">
        <v>3</v>
      </c>
      <c r="AL581" s="186">
        <v>629420</v>
      </c>
    </row>
    <row r="582" spans="31:38" x14ac:dyDescent="0.35">
      <c r="AE582" s="41" t="str">
        <f t="shared" ref="AE582:AE645" si="51">AG582&amp;"_"&amp;AH582&amp;"_"&amp;AI582&amp;"_"&amp;AK582&amp;"_"&amp;AF582</f>
        <v>CAPFOR_532_33.5_3_202223</v>
      </c>
      <c r="AF582" s="41">
        <v>202223</v>
      </c>
      <c r="AG582" s="41" t="s">
        <v>46</v>
      </c>
      <c r="AH582" s="41">
        <v>532</v>
      </c>
      <c r="AI582" s="41">
        <v>33.5</v>
      </c>
      <c r="AJ582" s="41" t="s">
        <v>3281</v>
      </c>
      <c r="AK582" s="41">
        <v>3</v>
      </c>
      <c r="AL582" s="186">
        <v>0</v>
      </c>
    </row>
    <row r="583" spans="31:38" x14ac:dyDescent="0.35">
      <c r="AE583" s="41" t="str">
        <f t="shared" si="51"/>
        <v>CAPFOR_532_34_3_202223</v>
      </c>
      <c r="AF583" s="41">
        <v>202223</v>
      </c>
      <c r="AG583" s="41" t="s">
        <v>46</v>
      </c>
      <c r="AH583" s="41">
        <v>532</v>
      </c>
      <c r="AI583" s="41">
        <v>34</v>
      </c>
      <c r="AJ583" s="41" t="s">
        <v>3456</v>
      </c>
      <c r="AK583" s="41">
        <v>3</v>
      </c>
      <c r="AL583" s="186">
        <v>63732</v>
      </c>
    </row>
    <row r="584" spans="31:38" x14ac:dyDescent="0.35">
      <c r="AE584" s="41" t="str">
        <f t="shared" si="51"/>
        <v>CAPFOR_532_35_3_202223</v>
      </c>
      <c r="AF584" s="41">
        <v>202223</v>
      </c>
      <c r="AG584" s="41" t="s">
        <v>46</v>
      </c>
      <c r="AH584" s="41">
        <v>532</v>
      </c>
      <c r="AI584" s="41">
        <v>35</v>
      </c>
      <c r="AJ584" s="41" t="s">
        <v>2044</v>
      </c>
      <c r="AK584" s="41">
        <v>3</v>
      </c>
      <c r="AL584" s="186">
        <v>18555</v>
      </c>
    </row>
    <row r="585" spans="31:38" x14ac:dyDescent="0.35">
      <c r="AE585" s="41" t="str">
        <f t="shared" si="51"/>
        <v>CAPFOR_532_36_3_202223</v>
      </c>
      <c r="AF585" s="41">
        <v>202223</v>
      </c>
      <c r="AG585" s="41" t="s">
        <v>46</v>
      </c>
      <c r="AH585" s="41">
        <v>532</v>
      </c>
      <c r="AI585" s="41">
        <v>36</v>
      </c>
      <c r="AJ585" s="41" t="s">
        <v>3457</v>
      </c>
      <c r="AK585" s="41">
        <v>3</v>
      </c>
      <c r="AL585" s="186">
        <v>45177</v>
      </c>
    </row>
    <row r="586" spans="31:38" x14ac:dyDescent="0.35">
      <c r="AE586" s="41" t="str">
        <f t="shared" si="51"/>
        <v>CAPFOR_532_37_3_202223</v>
      </c>
      <c r="AF586" s="41">
        <v>202223</v>
      </c>
      <c r="AG586" s="41" t="s">
        <v>46</v>
      </c>
      <c r="AH586" s="41">
        <v>532</v>
      </c>
      <c r="AI586" s="41">
        <v>37</v>
      </c>
      <c r="AJ586" s="41" t="s">
        <v>3458</v>
      </c>
      <c r="AK586" s="41">
        <v>3</v>
      </c>
      <c r="AL586" s="186">
        <v>674597</v>
      </c>
    </row>
    <row r="587" spans="31:38" x14ac:dyDescent="0.35">
      <c r="AE587" s="41" t="str">
        <f t="shared" si="51"/>
        <v>CAPFOR_532_38_3_202223</v>
      </c>
      <c r="AF587" s="41">
        <v>202223</v>
      </c>
      <c r="AG587" s="41" t="s">
        <v>46</v>
      </c>
      <c r="AH587" s="41">
        <v>532</v>
      </c>
      <c r="AI587" s="41">
        <v>38</v>
      </c>
      <c r="AJ587" s="41" t="s">
        <v>2046</v>
      </c>
      <c r="AK587" s="41">
        <v>3</v>
      </c>
      <c r="AL587" s="186">
        <v>620000</v>
      </c>
    </row>
    <row r="588" spans="31:38" x14ac:dyDescent="0.35">
      <c r="AE588" s="41" t="str">
        <f t="shared" si="51"/>
        <v>CAPFOR_532_39_3_202223</v>
      </c>
      <c r="AF588" s="41">
        <v>202223</v>
      </c>
      <c r="AG588" s="41" t="s">
        <v>46</v>
      </c>
      <c r="AH588" s="41">
        <v>532</v>
      </c>
      <c r="AI588" s="41">
        <v>39</v>
      </c>
      <c r="AJ588" s="41" t="s">
        <v>2047</v>
      </c>
      <c r="AK588" s="41">
        <v>3</v>
      </c>
      <c r="AL588" s="186">
        <v>0</v>
      </c>
    </row>
    <row r="589" spans="31:38" x14ac:dyDescent="0.35">
      <c r="AE589" s="41" t="str">
        <f t="shared" si="51"/>
        <v>CAPFOR_532_40_3_202223</v>
      </c>
      <c r="AF589" s="41">
        <v>202223</v>
      </c>
      <c r="AG589" s="41" t="s">
        <v>46</v>
      </c>
      <c r="AH589" s="41">
        <v>532</v>
      </c>
      <c r="AI589" s="41">
        <v>40</v>
      </c>
      <c r="AJ589" s="41" t="s">
        <v>2048</v>
      </c>
      <c r="AK589" s="41">
        <v>3</v>
      </c>
      <c r="AL589" s="186">
        <v>84500</v>
      </c>
    </row>
    <row r="590" spans="31:38" x14ac:dyDescent="0.35">
      <c r="AE590" s="41" t="str">
        <f t="shared" si="51"/>
        <v>CAPFOR_532_41_3_202223</v>
      </c>
      <c r="AF590" s="41">
        <v>202223</v>
      </c>
      <c r="AG590" s="41" t="s">
        <v>46</v>
      </c>
      <c r="AH590" s="41">
        <v>532</v>
      </c>
      <c r="AI590" s="41">
        <v>41</v>
      </c>
      <c r="AJ590" s="41" t="s">
        <v>2049</v>
      </c>
      <c r="AK590" s="41">
        <v>3</v>
      </c>
      <c r="AL590" s="186">
        <v>665000</v>
      </c>
    </row>
    <row r="591" spans="31:38" x14ac:dyDescent="0.35">
      <c r="AE591" s="41" t="str">
        <f t="shared" si="51"/>
        <v>CAPFOR_532_42_3_202223</v>
      </c>
      <c r="AF591" s="41">
        <v>202223</v>
      </c>
      <c r="AG591" s="41" t="s">
        <v>46</v>
      </c>
      <c r="AH591" s="41">
        <v>532</v>
      </c>
      <c r="AI591" s="41">
        <v>42</v>
      </c>
      <c r="AJ591" s="41" t="s">
        <v>2050</v>
      </c>
      <c r="AK591" s="41">
        <v>3</v>
      </c>
      <c r="AL591" s="186">
        <v>0</v>
      </c>
    </row>
    <row r="592" spans="31:38" x14ac:dyDescent="0.35">
      <c r="AE592" s="41" t="str">
        <f t="shared" si="51"/>
        <v>CAPFOR_532_43_3_202223</v>
      </c>
      <c r="AF592" s="41">
        <v>202223</v>
      </c>
      <c r="AG592" s="41" t="s">
        <v>46</v>
      </c>
      <c r="AH592" s="41">
        <v>532</v>
      </c>
      <c r="AI592" s="41">
        <v>43</v>
      </c>
      <c r="AJ592" s="41" t="s">
        <v>2051</v>
      </c>
      <c r="AK592" s="41">
        <v>3</v>
      </c>
      <c r="AL592" s="186">
        <v>104500</v>
      </c>
    </row>
    <row r="593" spans="31:38" x14ac:dyDescent="0.35">
      <c r="AE593" s="41" t="str">
        <f t="shared" si="51"/>
        <v>CAPFOR_532_44_3_202223</v>
      </c>
      <c r="AF593" s="41">
        <v>202223</v>
      </c>
      <c r="AG593" s="41" t="s">
        <v>46</v>
      </c>
      <c r="AH593" s="41">
        <v>532</v>
      </c>
      <c r="AI593" s="41">
        <v>44</v>
      </c>
      <c r="AJ593" s="41" t="s">
        <v>3261</v>
      </c>
      <c r="AK593" s="41">
        <v>3</v>
      </c>
      <c r="AL593" s="186">
        <v>811392</v>
      </c>
    </row>
    <row r="594" spans="31:38" x14ac:dyDescent="0.35">
      <c r="AE594" s="41" t="str">
        <f t="shared" si="51"/>
        <v>CAPFOR_532_45_3_202223</v>
      </c>
      <c r="AF594" s="41">
        <v>202223</v>
      </c>
      <c r="AG594" s="41" t="s">
        <v>46</v>
      </c>
      <c r="AH594" s="41">
        <v>532</v>
      </c>
      <c r="AI594" s="41">
        <v>45</v>
      </c>
      <c r="AJ594" s="41" t="s">
        <v>3262</v>
      </c>
      <c r="AK594" s="41">
        <v>3</v>
      </c>
      <c r="AL594" s="186">
        <v>871392</v>
      </c>
    </row>
    <row r="595" spans="31:38" x14ac:dyDescent="0.35">
      <c r="AE595" s="41" t="str">
        <f t="shared" si="51"/>
        <v>CAPFOR_532_46_3_202223</v>
      </c>
      <c r="AF595" s="41">
        <v>202223</v>
      </c>
      <c r="AG595" s="41" t="s">
        <v>46</v>
      </c>
      <c r="AH595" s="41">
        <v>532</v>
      </c>
      <c r="AI595" s="41">
        <v>46</v>
      </c>
      <c r="AJ595" s="41" t="s">
        <v>2060</v>
      </c>
      <c r="AK595" s="41">
        <v>3</v>
      </c>
      <c r="AL595" s="186">
        <v>0</v>
      </c>
    </row>
    <row r="596" spans="31:38" x14ac:dyDescent="0.35">
      <c r="AE596" s="41" t="str">
        <f t="shared" si="51"/>
        <v>CAPFOR_532_47_3_202223</v>
      </c>
      <c r="AF596" s="41">
        <v>202223</v>
      </c>
      <c r="AG596" s="41" t="s">
        <v>46</v>
      </c>
      <c r="AH596" s="41">
        <v>532</v>
      </c>
      <c r="AI596" s="41">
        <v>47</v>
      </c>
      <c r="AJ596" s="41" t="s">
        <v>2061</v>
      </c>
      <c r="AK596" s="41">
        <v>3</v>
      </c>
      <c r="AL596" s="186">
        <v>0</v>
      </c>
    </row>
    <row r="597" spans="31:38" x14ac:dyDescent="0.35">
      <c r="AE597" s="41" t="str">
        <f t="shared" si="51"/>
        <v>CAPFOR_532_48_3_202223</v>
      </c>
      <c r="AF597" s="41">
        <v>202223</v>
      </c>
      <c r="AG597" s="41" t="s">
        <v>46</v>
      </c>
      <c r="AH597" s="41">
        <v>532</v>
      </c>
      <c r="AI597" s="41">
        <v>48</v>
      </c>
      <c r="AJ597" s="41" t="s">
        <v>2029</v>
      </c>
      <c r="AK597" s="41">
        <v>3</v>
      </c>
      <c r="AL597" s="186">
        <v>0</v>
      </c>
    </row>
    <row r="598" spans="31:38" x14ac:dyDescent="0.35">
      <c r="AE598" s="41" t="str">
        <f t="shared" si="51"/>
        <v>CAPFOR_532_49_3_202223</v>
      </c>
      <c r="AF598" s="41">
        <v>202223</v>
      </c>
      <c r="AG598" s="41" t="s">
        <v>46</v>
      </c>
      <c r="AH598" s="41">
        <v>532</v>
      </c>
      <c r="AI598" s="41">
        <v>49</v>
      </c>
      <c r="AJ598" s="41" t="s">
        <v>2030</v>
      </c>
      <c r="AK598" s="41">
        <v>3</v>
      </c>
      <c r="AL598" s="186">
        <v>800</v>
      </c>
    </row>
    <row r="599" spans="31:38" x14ac:dyDescent="0.35">
      <c r="AE599" s="41" t="str">
        <f t="shared" si="51"/>
        <v>CAPFOR_532_50_3_202223</v>
      </c>
      <c r="AF599" s="41">
        <v>202223</v>
      </c>
      <c r="AG599" s="41" t="s">
        <v>46</v>
      </c>
      <c r="AH599" s="41">
        <v>532</v>
      </c>
      <c r="AI599" s="41">
        <v>50</v>
      </c>
      <c r="AJ599" s="41" t="s">
        <v>2031</v>
      </c>
      <c r="AK599" s="41">
        <v>3</v>
      </c>
      <c r="AL599" s="186">
        <v>716</v>
      </c>
    </row>
    <row r="600" spans="31:38" x14ac:dyDescent="0.35">
      <c r="AE600" s="41" t="str">
        <f t="shared" si="51"/>
        <v>CAPFOR_534_1_1_202223</v>
      </c>
      <c r="AF600" s="41">
        <v>202223</v>
      </c>
      <c r="AG600" s="41" t="s">
        <v>46</v>
      </c>
      <c r="AH600" s="41">
        <v>534</v>
      </c>
      <c r="AI600" s="41">
        <v>1</v>
      </c>
      <c r="AJ600" s="41" t="s">
        <v>1334</v>
      </c>
      <c r="AK600" s="41">
        <v>1</v>
      </c>
      <c r="AL600" s="186">
        <v>21645.012999999999</v>
      </c>
    </row>
    <row r="601" spans="31:38" x14ac:dyDescent="0.35">
      <c r="AE601" s="41" t="str">
        <f t="shared" si="51"/>
        <v>CAPFOR_534_2_1_202223</v>
      </c>
      <c r="AF601" s="41">
        <v>202223</v>
      </c>
      <c r="AG601" s="41" t="s">
        <v>46</v>
      </c>
      <c r="AH601" s="41">
        <v>534</v>
      </c>
      <c r="AI601" s="41">
        <v>2</v>
      </c>
      <c r="AJ601" s="41" t="s">
        <v>3254</v>
      </c>
      <c r="AK601" s="41">
        <v>1</v>
      </c>
      <c r="AL601" s="186">
        <v>400</v>
      </c>
    </row>
    <row r="602" spans="31:38" x14ac:dyDescent="0.35">
      <c r="AE602" s="41" t="str">
        <f t="shared" si="51"/>
        <v>CAPFOR_534_3_1_202223</v>
      </c>
      <c r="AF602" s="41">
        <v>202223</v>
      </c>
      <c r="AG602" s="41" t="s">
        <v>46</v>
      </c>
      <c r="AH602" s="41">
        <v>534</v>
      </c>
      <c r="AI602" s="41">
        <v>3</v>
      </c>
      <c r="AJ602" s="41" t="s">
        <v>3165</v>
      </c>
      <c r="AK602" s="41">
        <v>1</v>
      </c>
      <c r="AL602" s="186">
        <v>4779.451</v>
      </c>
    </row>
    <row r="603" spans="31:38" x14ac:dyDescent="0.35">
      <c r="AE603" s="41" t="str">
        <f t="shared" si="51"/>
        <v>CAPFOR_534_4_1_202223</v>
      </c>
      <c r="AF603" s="41">
        <v>202223</v>
      </c>
      <c r="AG603" s="41" t="s">
        <v>46</v>
      </c>
      <c r="AH603" s="41">
        <v>534</v>
      </c>
      <c r="AI603" s="41">
        <v>4</v>
      </c>
      <c r="AJ603" s="41" t="s">
        <v>3255</v>
      </c>
      <c r="AK603" s="41">
        <v>1</v>
      </c>
      <c r="AL603" s="186">
        <v>4223.7649999999994</v>
      </c>
    </row>
    <row r="604" spans="31:38" x14ac:dyDescent="0.35">
      <c r="AE604" s="41" t="str">
        <f t="shared" si="51"/>
        <v>CAPFOR_534_5_1_202223</v>
      </c>
      <c r="AF604" s="41">
        <v>202223</v>
      </c>
      <c r="AG604" s="41" t="s">
        <v>46</v>
      </c>
      <c r="AH604" s="41">
        <v>534</v>
      </c>
      <c r="AI604" s="41">
        <v>5</v>
      </c>
      <c r="AJ604" s="41" t="s">
        <v>664</v>
      </c>
      <c r="AK604" s="41">
        <v>1</v>
      </c>
      <c r="AL604" s="186">
        <v>10451.942000000001</v>
      </c>
    </row>
    <row r="605" spans="31:38" x14ac:dyDescent="0.35">
      <c r="AE605" s="41" t="str">
        <f t="shared" si="51"/>
        <v>CAPFOR_534_6_1_202223</v>
      </c>
      <c r="AF605" s="41">
        <v>202223</v>
      </c>
      <c r="AG605" s="41" t="s">
        <v>46</v>
      </c>
      <c r="AH605" s="41">
        <v>534</v>
      </c>
      <c r="AI605" s="41">
        <v>6</v>
      </c>
      <c r="AJ605" s="41" t="s">
        <v>3192</v>
      </c>
      <c r="AK605" s="41">
        <v>1</v>
      </c>
      <c r="AL605" s="186">
        <v>22126</v>
      </c>
    </row>
    <row r="606" spans="31:38" x14ac:dyDescent="0.35">
      <c r="AE606" s="41" t="str">
        <f t="shared" si="51"/>
        <v>CAPFOR_534_7_1_202223</v>
      </c>
      <c r="AF606" s="41">
        <v>202223</v>
      </c>
      <c r="AG606" s="41" t="s">
        <v>46</v>
      </c>
      <c r="AH606" s="41">
        <v>534</v>
      </c>
      <c r="AI606" s="41">
        <v>7</v>
      </c>
      <c r="AJ606" s="41" t="s">
        <v>2157</v>
      </c>
      <c r="AK606" s="41">
        <v>1</v>
      </c>
      <c r="AL606" s="186">
        <v>2107.5</v>
      </c>
    </row>
    <row r="607" spans="31:38" x14ac:dyDescent="0.35">
      <c r="AE607" s="41" t="str">
        <f t="shared" si="51"/>
        <v>CAPFOR_534_8_1_202223</v>
      </c>
      <c r="AF607" s="41">
        <v>202223</v>
      </c>
      <c r="AG607" s="41" t="s">
        <v>46</v>
      </c>
      <c r="AH607" s="41">
        <v>534</v>
      </c>
      <c r="AI607" s="41">
        <v>8</v>
      </c>
      <c r="AJ607" s="41" t="s">
        <v>3449</v>
      </c>
      <c r="AK607" s="41">
        <v>1</v>
      </c>
      <c r="AL607" s="186">
        <v>38909.207000000002</v>
      </c>
    </row>
    <row r="608" spans="31:38" x14ac:dyDescent="0.35">
      <c r="AE608" s="41" t="str">
        <f t="shared" si="51"/>
        <v>CAPFOR_534_9_1_202223</v>
      </c>
      <c r="AF608" s="41">
        <v>202223</v>
      </c>
      <c r="AG608" s="41" t="s">
        <v>46</v>
      </c>
      <c r="AH608" s="41">
        <v>534</v>
      </c>
      <c r="AI608" s="41">
        <v>9</v>
      </c>
      <c r="AJ608" s="41" t="s">
        <v>2322</v>
      </c>
      <c r="AK608" s="41">
        <v>1</v>
      </c>
      <c r="AL608" s="186">
        <v>0</v>
      </c>
    </row>
    <row r="609" spans="31:38" x14ac:dyDescent="0.35">
      <c r="AE609" s="41" t="str">
        <f t="shared" si="51"/>
        <v>CAPFOR_534_10_1_202223</v>
      </c>
      <c r="AF609" s="41">
        <v>202223</v>
      </c>
      <c r="AG609" s="41" t="s">
        <v>46</v>
      </c>
      <c r="AH609" s="41">
        <v>534</v>
      </c>
      <c r="AI609" s="41">
        <v>10</v>
      </c>
      <c r="AJ609" s="41" t="s">
        <v>3196</v>
      </c>
      <c r="AK609" s="41">
        <v>1</v>
      </c>
      <c r="AL609" s="186">
        <v>4681.3720000000003</v>
      </c>
    </row>
    <row r="610" spans="31:38" x14ac:dyDescent="0.35">
      <c r="AE610" s="41" t="str">
        <f t="shared" si="51"/>
        <v>CAPFOR_534_11_1_202223</v>
      </c>
      <c r="AF610" s="41">
        <v>202223</v>
      </c>
      <c r="AG610" s="41" t="s">
        <v>46</v>
      </c>
      <c r="AH610" s="41">
        <v>534</v>
      </c>
      <c r="AI610" s="41">
        <v>11</v>
      </c>
      <c r="AJ610" s="41" t="s">
        <v>3450</v>
      </c>
      <c r="AK610" s="41">
        <v>1</v>
      </c>
      <c r="AL610" s="186">
        <v>4681.3720000000003</v>
      </c>
    </row>
    <row r="611" spans="31:38" x14ac:dyDescent="0.35">
      <c r="AE611" s="41" t="str">
        <f t="shared" si="51"/>
        <v>CAPFOR_534_12_1_202223</v>
      </c>
      <c r="AF611" s="41">
        <v>202223</v>
      </c>
      <c r="AG611" s="41" t="s">
        <v>46</v>
      </c>
      <c r="AH611" s="41">
        <v>534</v>
      </c>
      <c r="AI611" s="41">
        <v>12</v>
      </c>
      <c r="AJ611" s="41" t="s">
        <v>3170</v>
      </c>
      <c r="AK611" s="41">
        <v>1</v>
      </c>
      <c r="AL611" s="186">
        <v>0</v>
      </c>
    </row>
    <row r="612" spans="31:38" x14ac:dyDescent="0.35">
      <c r="AE612" s="41" t="str">
        <f t="shared" si="51"/>
        <v>CAPFOR_534_13_1_202223</v>
      </c>
      <c r="AF612" s="41">
        <v>202223</v>
      </c>
      <c r="AG612" s="41" t="s">
        <v>46</v>
      </c>
      <c r="AH612" s="41">
        <v>534</v>
      </c>
      <c r="AI612" s="41">
        <v>13</v>
      </c>
      <c r="AJ612" s="41" t="s">
        <v>3451</v>
      </c>
      <c r="AK612" s="41">
        <v>1</v>
      </c>
      <c r="AL612" s="186">
        <v>70415.043000000005</v>
      </c>
    </row>
    <row r="613" spans="31:38" x14ac:dyDescent="0.35">
      <c r="AE613" s="41" t="str">
        <f t="shared" si="51"/>
        <v>CAPFOR_534_14_1_202223</v>
      </c>
      <c r="AF613" s="41">
        <v>202223</v>
      </c>
      <c r="AG613" s="41" t="s">
        <v>46</v>
      </c>
      <c r="AH613" s="41">
        <v>534</v>
      </c>
      <c r="AI613" s="41">
        <v>14</v>
      </c>
      <c r="AJ613" s="41" t="s">
        <v>3452</v>
      </c>
      <c r="AK613" s="41">
        <v>1</v>
      </c>
      <c r="AL613" s="186">
        <v>0</v>
      </c>
    </row>
    <row r="614" spans="31:38" x14ac:dyDescent="0.35">
      <c r="AE614" s="41" t="str">
        <f t="shared" si="51"/>
        <v>CAPFOR_534_15_1_202223</v>
      </c>
      <c r="AF614" s="41">
        <v>202223</v>
      </c>
      <c r="AG614" s="41" t="s">
        <v>46</v>
      </c>
      <c r="AH614" s="41">
        <v>534</v>
      </c>
      <c r="AI614" s="41">
        <v>15</v>
      </c>
      <c r="AJ614" s="41" t="s">
        <v>3256</v>
      </c>
      <c r="AK614" s="41">
        <v>1</v>
      </c>
      <c r="AL614" s="186">
        <v>0</v>
      </c>
    </row>
    <row r="615" spans="31:38" x14ac:dyDescent="0.35">
      <c r="AE615" s="41" t="str">
        <f t="shared" si="51"/>
        <v>CAPFOR_534_16_1_202223</v>
      </c>
      <c r="AF615" s="41">
        <v>202223</v>
      </c>
      <c r="AG615" s="41" t="s">
        <v>46</v>
      </c>
      <c r="AH615" s="41">
        <v>534</v>
      </c>
      <c r="AI615" s="41">
        <v>16</v>
      </c>
      <c r="AJ615" s="41" t="s">
        <v>3453</v>
      </c>
      <c r="AK615" s="41">
        <v>1</v>
      </c>
      <c r="AL615" s="186">
        <v>70415.043000000005</v>
      </c>
    </row>
    <row r="616" spans="31:38" x14ac:dyDescent="0.35">
      <c r="AE616" s="41" t="str">
        <f t="shared" si="51"/>
        <v>CAPFOR_534_17_1_202223</v>
      </c>
      <c r="AF616" s="41">
        <v>202223</v>
      </c>
      <c r="AG616" s="41" t="s">
        <v>46</v>
      </c>
      <c r="AH616" s="41">
        <v>534</v>
      </c>
      <c r="AI616" s="41">
        <v>17</v>
      </c>
      <c r="AJ616" s="41" t="s">
        <v>2010</v>
      </c>
      <c r="AK616" s="41">
        <v>1</v>
      </c>
      <c r="AL616" s="186">
        <v>0</v>
      </c>
    </row>
    <row r="617" spans="31:38" x14ac:dyDescent="0.35">
      <c r="AE617" s="41" t="str">
        <f t="shared" si="51"/>
        <v>CAPFOR_534_17.1_1_202223</v>
      </c>
      <c r="AF617" s="41">
        <v>202223</v>
      </c>
      <c r="AG617" s="41" t="s">
        <v>46</v>
      </c>
      <c r="AH617" s="41">
        <v>534</v>
      </c>
      <c r="AI617" s="41">
        <v>17.100000000000001</v>
      </c>
      <c r="AJ617" s="41" t="s">
        <v>3494</v>
      </c>
      <c r="AK617" s="41">
        <v>1</v>
      </c>
      <c r="AL617" s="186">
        <v>0</v>
      </c>
    </row>
    <row r="618" spans="31:38" x14ac:dyDescent="0.35">
      <c r="AE618" s="41" t="str">
        <f t="shared" si="51"/>
        <v>CAPFOR_534_19_3_202223</v>
      </c>
      <c r="AF618" s="41">
        <v>202223</v>
      </c>
      <c r="AG618" s="41" t="s">
        <v>46</v>
      </c>
      <c r="AH618" s="41">
        <v>534</v>
      </c>
      <c r="AI618" s="41">
        <v>19</v>
      </c>
      <c r="AJ618" s="41" t="s">
        <v>3258</v>
      </c>
      <c r="AK618" s="41">
        <v>3</v>
      </c>
      <c r="AL618" s="186">
        <v>70415.043000000005</v>
      </c>
    </row>
    <row r="619" spans="31:38" x14ac:dyDescent="0.35">
      <c r="AE619" s="41" t="str">
        <f t="shared" si="51"/>
        <v>CAPFOR_534_20_3_202223</v>
      </c>
      <c r="AF619" s="41">
        <v>202223</v>
      </c>
      <c r="AG619" s="41" t="s">
        <v>46</v>
      </c>
      <c r="AH619" s="41">
        <v>534</v>
      </c>
      <c r="AI619" s="41">
        <v>20</v>
      </c>
      <c r="AJ619" s="41" t="s">
        <v>1308</v>
      </c>
      <c r="AK619" s="41">
        <v>3</v>
      </c>
      <c r="AL619" s="186">
        <v>0</v>
      </c>
    </row>
    <row r="620" spans="31:38" x14ac:dyDescent="0.35">
      <c r="AE620" s="41" t="str">
        <f t="shared" si="51"/>
        <v>CAPFOR_534_21_3_202223</v>
      </c>
      <c r="AF620" s="41">
        <v>202223</v>
      </c>
      <c r="AG620" s="41" t="s">
        <v>46</v>
      </c>
      <c r="AH620" s="41">
        <v>534</v>
      </c>
      <c r="AI620" s="41">
        <v>21</v>
      </c>
      <c r="AJ620" s="41" t="s">
        <v>1309</v>
      </c>
      <c r="AK620" s="41">
        <v>3</v>
      </c>
      <c r="AL620" s="186">
        <v>401</v>
      </c>
    </row>
    <row r="621" spans="31:38" x14ac:dyDescent="0.35">
      <c r="AE621" s="41" t="str">
        <f t="shared" si="51"/>
        <v>CAPFOR_534_22_3_202223</v>
      </c>
      <c r="AF621" s="41">
        <v>202223</v>
      </c>
      <c r="AG621" s="41" t="s">
        <v>46</v>
      </c>
      <c r="AH621" s="41">
        <v>534</v>
      </c>
      <c r="AI621" s="41">
        <v>22</v>
      </c>
      <c r="AJ621" s="41" t="s">
        <v>3454</v>
      </c>
      <c r="AK621" s="41">
        <v>3</v>
      </c>
      <c r="AL621" s="186">
        <v>401</v>
      </c>
    </row>
    <row r="622" spans="31:38" x14ac:dyDescent="0.35">
      <c r="AE622" s="41" t="str">
        <f t="shared" si="51"/>
        <v>CAPFOR_534_23_3_202223</v>
      </c>
      <c r="AF622" s="41">
        <v>202223</v>
      </c>
      <c r="AG622" s="41" t="s">
        <v>46</v>
      </c>
      <c r="AH622" s="41">
        <v>534</v>
      </c>
      <c r="AI622" s="41">
        <v>23</v>
      </c>
      <c r="AJ622" s="41" t="s">
        <v>2027</v>
      </c>
      <c r="AK622" s="41">
        <v>3</v>
      </c>
      <c r="AL622" s="186">
        <v>39991.087</v>
      </c>
    </row>
    <row r="623" spans="31:38" x14ac:dyDescent="0.35">
      <c r="AE623" s="41" t="str">
        <f t="shared" si="51"/>
        <v>CAPFOR_534_25_3_202223</v>
      </c>
      <c r="AF623" s="41">
        <v>202223</v>
      </c>
      <c r="AG623" s="41" t="s">
        <v>46</v>
      </c>
      <c r="AH623" s="41">
        <v>534</v>
      </c>
      <c r="AI623" s="41">
        <v>25</v>
      </c>
      <c r="AJ623" s="41" t="s">
        <v>1370</v>
      </c>
      <c r="AK623" s="41">
        <v>3</v>
      </c>
      <c r="AL623" s="186">
        <v>0</v>
      </c>
    </row>
    <row r="624" spans="31:38" x14ac:dyDescent="0.35">
      <c r="AE624" s="41" t="str">
        <f t="shared" si="51"/>
        <v>CAPFOR_534_26_3_202223</v>
      </c>
      <c r="AF624" s="41">
        <v>202223</v>
      </c>
      <c r="AG624" s="41" t="s">
        <v>46</v>
      </c>
      <c r="AH624" s="41">
        <v>534</v>
      </c>
      <c r="AI624" s="41">
        <v>26</v>
      </c>
      <c r="AJ624" s="41" t="s">
        <v>2032</v>
      </c>
      <c r="AK624" s="41">
        <v>3</v>
      </c>
      <c r="AL624" s="186">
        <v>401</v>
      </c>
    </row>
    <row r="625" spans="31:38" x14ac:dyDescent="0.35">
      <c r="AE625" s="41" t="str">
        <f t="shared" si="51"/>
        <v>CAPFOR_534_27_3_202223</v>
      </c>
      <c r="AF625" s="41">
        <v>202223</v>
      </c>
      <c r="AG625" s="41" t="s">
        <v>46</v>
      </c>
      <c r="AH625" s="41">
        <v>534</v>
      </c>
      <c r="AI625" s="41">
        <v>27</v>
      </c>
      <c r="AJ625" s="41" t="s">
        <v>2033</v>
      </c>
      <c r="AK625" s="41">
        <v>3</v>
      </c>
      <c r="AL625" s="186">
        <v>0</v>
      </c>
    </row>
    <row r="626" spans="31:38" x14ac:dyDescent="0.35">
      <c r="AE626" s="41" t="str">
        <f t="shared" si="51"/>
        <v>CAPFOR_534_28_3_202223</v>
      </c>
      <c r="AF626" s="41">
        <v>202223</v>
      </c>
      <c r="AG626" s="41" t="s">
        <v>46</v>
      </c>
      <c r="AH626" s="41">
        <v>534</v>
      </c>
      <c r="AI626" s="41">
        <v>28</v>
      </c>
      <c r="AJ626" s="41" t="s">
        <v>2034</v>
      </c>
      <c r="AK626" s="41">
        <v>3</v>
      </c>
      <c r="AL626" s="186">
        <v>0</v>
      </c>
    </row>
    <row r="627" spans="31:38" x14ac:dyDescent="0.35">
      <c r="AE627" s="41" t="str">
        <f t="shared" si="51"/>
        <v>CAPFOR_534_29_3_202223</v>
      </c>
      <c r="AF627" s="41">
        <v>202223</v>
      </c>
      <c r="AG627" s="41" t="s">
        <v>46</v>
      </c>
      <c r="AH627" s="41">
        <v>534</v>
      </c>
      <c r="AI627" s="41">
        <v>29</v>
      </c>
      <c r="AJ627" s="41" t="s">
        <v>2035</v>
      </c>
      <c r="AK627" s="41">
        <v>3</v>
      </c>
      <c r="AL627" s="186">
        <v>0</v>
      </c>
    </row>
    <row r="628" spans="31:38" x14ac:dyDescent="0.35">
      <c r="AE628" s="41" t="str">
        <f t="shared" si="51"/>
        <v>CAPFOR_534_30_3_202223</v>
      </c>
      <c r="AF628" s="41">
        <v>202223</v>
      </c>
      <c r="AG628" s="41" t="s">
        <v>46</v>
      </c>
      <c r="AH628" s="41">
        <v>534</v>
      </c>
      <c r="AI628" s="41">
        <v>30</v>
      </c>
      <c r="AJ628" s="41" t="s">
        <v>1357</v>
      </c>
      <c r="AK628" s="41">
        <v>3</v>
      </c>
      <c r="AL628" s="186">
        <v>4433</v>
      </c>
    </row>
    <row r="629" spans="31:38" x14ac:dyDescent="0.35">
      <c r="AE629" s="41" t="str">
        <f t="shared" si="51"/>
        <v>CAPFOR_534_30.1_3_202223</v>
      </c>
      <c r="AF629" s="41">
        <v>202223</v>
      </c>
      <c r="AG629" s="41" t="s">
        <v>46</v>
      </c>
      <c r="AH629" s="41">
        <v>534</v>
      </c>
      <c r="AI629" s="41">
        <v>30.1</v>
      </c>
      <c r="AJ629" s="41" t="s">
        <v>3616</v>
      </c>
      <c r="AK629" s="41">
        <v>3</v>
      </c>
      <c r="AL629" s="186">
        <v>4433</v>
      </c>
    </row>
    <row r="630" spans="31:38" x14ac:dyDescent="0.35">
      <c r="AE630" s="41" t="str">
        <f t="shared" si="51"/>
        <v>CAPFOR_534_30.2_3_202223</v>
      </c>
      <c r="AF630" s="41">
        <v>202223</v>
      </c>
      <c r="AG630" s="41" t="s">
        <v>46</v>
      </c>
      <c r="AH630" s="41">
        <v>534</v>
      </c>
      <c r="AI630" s="41">
        <v>30.2</v>
      </c>
      <c r="AJ630" s="41" t="s">
        <v>3617</v>
      </c>
      <c r="AK630" s="41">
        <v>3</v>
      </c>
      <c r="AL630" s="186">
        <v>0</v>
      </c>
    </row>
    <row r="631" spans="31:38" x14ac:dyDescent="0.35">
      <c r="AE631" s="41" t="str">
        <f t="shared" si="51"/>
        <v>CAPFOR_534_31_3_202223</v>
      </c>
      <c r="AF631" s="41">
        <v>202223</v>
      </c>
      <c r="AG631" s="41" t="s">
        <v>46</v>
      </c>
      <c r="AH631" s="41">
        <v>534</v>
      </c>
      <c r="AI631" s="41">
        <v>31</v>
      </c>
      <c r="AJ631" s="41" t="s">
        <v>1358</v>
      </c>
      <c r="AK631" s="41">
        <v>3</v>
      </c>
      <c r="AL631" s="186">
        <v>25590</v>
      </c>
    </row>
    <row r="632" spans="31:38" x14ac:dyDescent="0.35">
      <c r="AE632" s="41" t="str">
        <f t="shared" si="51"/>
        <v>CAPFOR_534_31.1_3_202223</v>
      </c>
      <c r="AF632" s="41">
        <v>202223</v>
      </c>
      <c r="AG632" s="41" t="s">
        <v>46</v>
      </c>
      <c r="AH632" s="41">
        <v>534</v>
      </c>
      <c r="AI632" s="41">
        <v>31.1</v>
      </c>
      <c r="AJ632" s="41" t="s">
        <v>2038</v>
      </c>
      <c r="AK632" s="41">
        <v>3</v>
      </c>
      <c r="AL632" s="186">
        <v>25590</v>
      </c>
    </row>
    <row r="633" spans="31:38" x14ac:dyDescent="0.35">
      <c r="AE633" s="41" t="str">
        <f t="shared" si="51"/>
        <v>CAPFOR_534_31.2_3_202223</v>
      </c>
      <c r="AF633" s="41">
        <v>202223</v>
      </c>
      <c r="AG633" s="41" t="s">
        <v>46</v>
      </c>
      <c r="AH633" s="41">
        <v>534</v>
      </c>
      <c r="AI633" s="41">
        <v>31.2</v>
      </c>
      <c r="AJ633" s="41" t="s">
        <v>2039</v>
      </c>
      <c r="AK633" s="41">
        <v>3</v>
      </c>
      <c r="AL633" s="186">
        <v>0</v>
      </c>
    </row>
    <row r="634" spans="31:38" x14ac:dyDescent="0.35">
      <c r="AE634" s="41" t="str">
        <f t="shared" si="51"/>
        <v>CAPFOR_534_32_3_202223</v>
      </c>
      <c r="AF634" s="41">
        <v>202223</v>
      </c>
      <c r="AG634" s="41" t="s">
        <v>46</v>
      </c>
      <c r="AH634" s="41">
        <v>534</v>
      </c>
      <c r="AI634" s="41">
        <v>32</v>
      </c>
      <c r="AJ634" s="41" t="s">
        <v>3455</v>
      </c>
      <c r="AK634" s="41">
        <v>3</v>
      </c>
      <c r="AL634" s="186">
        <v>70415.087</v>
      </c>
    </row>
    <row r="635" spans="31:38" x14ac:dyDescent="0.35">
      <c r="AE635" s="41" t="str">
        <f t="shared" si="51"/>
        <v>CAPFOR_534_33_3_202223</v>
      </c>
      <c r="AF635" s="41">
        <v>202223</v>
      </c>
      <c r="AG635" s="41" t="s">
        <v>46</v>
      </c>
      <c r="AH635" s="41">
        <v>534</v>
      </c>
      <c r="AI635" s="41">
        <v>33</v>
      </c>
      <c r="AJ635" s="41" t="s">
        <v>2043</v>
      </c>
      <c r="AK635" s="41">
        <v>3</v>
      </c>
      <c r="AL635" s="186">
        <v>359745</v>
      </c>
    </row>
    <row r="636" spans="31:38" x14ac:dyDescent="0.35">
      <c r="AE636" s="41" t="str">
        <f t="shared" si="51"/>
        <v>CAPFOR_534_33.5_3_202223</v>
      </c>
      <c r="AF636" s="41">
        <v>202223</v>
      </c>
      <c r="AG636" s="41" t="s">
        <v>46</v>
      </c>
      <c r="AH636" s="41">
        <v>534</v>
      </c>
      <c r="AI636" s="41">
        <v>33.5</v>
      </c>
      <c r="AJ636" s="41" t="s">
        <v>3281</v>
      </c>
      <c r="AK636" s="41">
        <v>3</v>
      </c>
      <c r="AL636" s="186">
        <v>0</v>
      </c>
    </row>
    <row r="637" spans="31:38" x14ac:dyDescent="0.35">
      <c r="AE637" s="41" t="str">
        <f t="shared" si="51"/>
        <v>CAPFOR_534_34_3_202223</v>
      </c>
      <c r="AF637" s="41">
        <v>202223</v>
      </c>
      <c r="AG637" s="41" t="s">
        <v>46</v>
      </c>
      <c r="AH637" s="41">
        <v>534</v>
      </c>
      <c r="AI637" s="41">
        <v>34</v>
      </c>
      <c r="AJ637" s="41" t="s">
        <v>3456</v>
      </c>
      <c r="AK637" s="41">
        <v>3</v>
      </c>
      <c r="AL637" s="186">
        <v>30023</v>
      </c>
    </row>
    <row r="638" spans="31:38" x14ac:dyDescent="0.35">
      <c r="AE638" s="41" t="str">
        <f t="shared" si="51"/>
        <v>CAPFOR_534_35_3_202223</v>
      </c>
      <c r="AF638" s="41">
        <v>202223</v>
      </c>
      <c r="AG638" s="41" t="s">
        <v>46</v>
      </c>
      <c r="AH638" s="41">
        <v>534</v>
      </c>
      <c r="AI638" s="41">
        <v>35</v>
      </c>
      <c r="AJ638" s="41" t="s">
        <v>2044</v>
      </c>
      <c r="AK638" s="41">
        <v>3</v>
      </c>
      <c r="AL638" s="186">
        <v>10848</v>
      </c>
    </row>
    <row r="639" spans="31:38" x14ac:dyDescent="0.35">
      <c r="AE639" s="41" t="str">
        <f t="shared" si="51"/>
        <v>CAPFOR_534_36_3_202223</v>
      </c>
      <c r="AF639" s="41">
        <v>202223</v>
      </c>
      <c r="AG639" s="41" t="s">
        <v>46</v>
      </c>
      <c r="AH639" s="41">
        <v>534</v>
      </c>
      <c r="AI639" s="41">
        <v>36</v>
      </c>
      <c r="AJ639" s="41" t="s">
        <v>3457</v>
      </c>
      <c r="AK639" s="41">
        <v>3</v>
      </c>
      <c r="AL639" s="186">
        <v>19175</v>
      </c>
    </row>
    <row r="640" spans="31:38" x14ac:dyDescent="0.35">
      <c r="AE640" s="41" t="str">
        <f t="shared" si="51"/>
        <v>CAPFOR_534_37_3_202223</v>
      </c>
      <c r="AF640" s="41">
        <v>202223</v>
      </c>
      <c r="AG640" s="41" t="s">
        <v>46</v>
      </c>
      <c r="AH640" s="41">
        <v>534</v>
      </c>
      <c r="AI640" s="41">
        <v>37</v>
      </c>
      <c r="AJ640" s="41" t="s">
        <v>3458</v>
      </c>
      <c r="AK640" s="41">
        <v>3</v>
      </c>
      <c r="AL640" s="186">
        <v>378920</v>
      </c>
    </row>
    <row r="641" spans="31:38" x14ac:dyDescent="0.35">
      <c r="AE641" s="41" t="str">
        <f t="shared" si="51"/>
        <v>CAPFOR_534_38_3_202223</v>
      </c>
      <c r="AF641" s="41">
        <v>202223</v>
      </c>
      <c r="AG641" s="41" t="s">
        <v>46</v>
      </c>
      <c r="AH641" s="41">
        <v>534</v>
      </c>
      <c r="AI641" s="41">
        <v>38</v>
      </c>
      <c r="AJ641" s="41" t="s">
        <v>2046</v>
      </c>
      <c r="AK641" s="41">
        <v>3</v>
      </c>
      <c r="AL641" s="186">
        <v>283961</v>
      </c>
    </row>
    <row r="642" spans="31:38" x14ac:dyDescent="0.35">
      <c r="AE642" s="41" t="str">
        <f t="shared" si="51"/>
        <v>CAPFOR_534_39_3_202223</v>
      </c>
      <c r="AF642" s="41">
        <v>202223</v>
      </c>
      <c r="AG642" s="41" t="s">
        <v>46</v>
      </c>
      <c r="AH642" s="41">
        <v>534</v>
      </c>
      <c r="AI642" s="41">
        <v>39</v>
      </c>
      <c r="AJ642" s="41" t="s">
        <v>2047</v>
      </c>
      <c r="AK642" s="41">
        <v>3</v>
      </c>
      <c r="AL642" s="186">
        <v>0</v>
      </c>
    </row>
    <row r="643" spans="31:38" x14ac:dyDescent="0.35">
      <c r="AE643" s="41" t="str">
        <f t="shared" si="51"/>
        <v>CAPFOR_534_40_3_202223</v>
      </c>
      <c r="AF643" s="41">
        <v>202223</v>
      </c>
      <c r="AG643" s="41" t="s">
        <v>46</v>
      </c>
      <c r="AH643" s="41">
        <v>534</v>
      </c>
      <c r="AI643" s="41">
        <v>40</v>
      </c>
      <c r="AJ643" s="41" t="s">
        <v>2048</v>
      </c>
      <c r="AK643" s="41">
        <v>3</v>
      </c>
      <c r="AL643" s="186">
        <v>52500</v>
      </c>
    </row>
    <row r="644" spans="31:38" x14ac:dyDescent="0.35">
      <c r="AE644" s="41" t="str">
        <f t="shared" si="51"/>
        <v>CAPFOR_534_41_3_202223</v>
      </c>
      <c r="AF644" s="41">
        <v>202223</v>
      </c>
      <c r="AG644" s="41" t="s">
        <v>46</v>
      </c>
      <c r="AH644" s="41">
        <v>534</v>
      </c>
      <c r="AI644" s="41">
        <v>41</v>
      </c>
      <c r="AJ644" s="41" t="s">
        <v>2049</v>
      </c>
      <c r="AK644" s="41">
        <v>3</v>
      </c>
      <c r="AL644" s="186">
        <v>281817</v>
      </c>
    </row>
    <row r="645" spans="31:38" x14ac:dyDescent="0.35">
      <c r="AE645" s="41" t="str">
        <f t="shared" si="51"/>
        <v>CAPFOR_534_42_3_202223</v>
      </c>
      <c r="AF645" s="41">
        <v>202223</v>
      </c>
      <c r="AG645" s="41" t="s">
        <v>46</v>
      </c>
      <c r="AH645" s="41">
        <v>534</v>
      </c>
      <c r="AI645" s="41">
        <v>42</v>
      </c>
      <c r="AJ645" s="41" t="s">
        <v>2050</v>
      </c>
      <c r="AK645" s="41">
        <v>3</v>
      </c>
      <c r="AL645" s="186">
        <v>0</v>
      </c>
    </row>
    <row r="646" spans="31:38" x14ac:dyDescent="0.35">
      <c r="AE646" s="41" t="str">
        <f t="shared" ref="AE646:AE709" si="52">AG646&amp;"_"&amp;AH646&amp;"_"&amp;AI646&amp;"_"&amp;AK646&amp;"_"&amp;AF646</f>
        <v>CAPFOR_534_43_3_202223</v>
      </c>
      <c r="AF646" s="41">
        <v>202223</v>
      </c>
      <c r="AG646" s="41" t="s">
        <v>46</v>
      </c>
      <c r="AH646" s="41">
        <v>534</v>
      </c>
      <c r="AI646" s="41">
        <v>43</v>
      </c>
      <c r="AJ646" s="41" t="s">
        <v>2051</v>
      </c>
      <c r="AK646" s="41">
        <v>3</v>
      </c>
      <c r="AL646" s="186">
        <v>52500</v>
      </c>
    </row>
    <row r="647" spans="31:38" x14ac:dyDescent="0.35">
      <c r="AE647" s="41" t="str">
        <f t="shared" si="52"/>
        <v>CAPFOR_534_44_3_202223</v>
      </c>
      <c r="AF647" s="41">
        <v>202223</v>
      </c>
      <c r="AG647" s="41" t="s">
        <v>46</v>
      </c>
      <c r="AH647" s="41">
        <v>534</v>
      </c>
      <c r="AI647" s="41">
        <v>44</v>
      </c>
      <c r="AJ647" s="41" t="s">
        <v>3261</v>
      </c>
      <c r="AK647" s="41">
        <v>3</v>
      </c>
      <c r="AL647" s="186">
        <v>423958</v>
      </c>
    </row>
    <row r="648" spans="31:38" x14ac:dyDescent="0.35">
      <c r="AE648" s="41" t="str">
        <f t="shared" si="52"/>
        <v>CAPFOR_534_45_3_202223</v>
      </c>
      <c r="AF648" s="41">
        <v>202223</v>
      </c>
      <c r="AG648" s="41" t="s">
        <v>46</v>
      </c>
      <c r="AH648" s="41">
        <v>534</v>
      </c>
      <c r="AI648" s="41">
        <v>45</v>
      </c>
      <c r="AJ648" s="41" t="s">
        <v>3262</v>
      </c>
      <c r="AK648" s="41">
        <v>3</v>
      </c>
      <c r="AL648" s="186">
        <v>443958</v>
      </c>
    </row>
    <row r="649" spans="31:38" x14ac:dyDescent="0.35">
      <c r="AE649" s="41" t="str">
        <f t="shared" si="52"/>
        <v>CAPFOR_534_46_3_202223</v>
      </c>
      <c r="AF649" s="41">
        <v>202223</v>
      </c>
      <c r="AG649" s="41" t="s">
        <v>46</v>
      </c>
      <c r="AH649" s="41">
        <v>534</v>
      </c>
      <c r="AI649" s="41">
        <v>46</v>
      </c>
      <c r="AJ649" s="41" t="s">
        <v>2060</v>
      </c>
      <c r="AK649" s="41">
        <v>3</v>
      </c>
      <c r="AL649" s="186">
        <v>0</v>
      </c>
    </row>
    <row r="650" spans="31:38" x14ac:dyDescent="0.35">
      <c r="AE650" s="41" t="str">
        <f t="shared" si="52"/>
        <v>CAPFOR_534_47_3_202223</v>
      </c>
      <c r="AF650" s="41">
        <v>202223</v>
      </c>
      <c r="AG650" s="41" t="s">
        <v>46</v>
      </c>
      <c r="AH650" s="41">
        <v>534</v>
      </c>
      <c r="AI650" s="41">
        <v>47</v>
      </c>
      <c r="AJ650" s="41" t="s">
        <v>2061</v>
      </c>
      <c r="AK650" s="41">
        <v>3</v>
      </c>
      <c r="AL650" s="186">
        <v>0</v>
      </c>
    </row>
    <row r="651" spans="31:38" x14ac:dyDescent="0.35">
      <c r="AE651" s="41" t="str">
        <f t="shared" si="52"/>
        <v>CAPFOR_534_48_3_202223</v>
      </c>
      <c r="AF651" s="41">
        <v>202223</v>
      </c>
      <c r="AG651" s="41" t="s">
        <v>46</v>
      </c>
      <c r="AH651" s="41">
        <v>534</v>
      </c>
      <c r="AI651" s="41">
        <v>48</v>
      </c>
      <c r="AJ651" s="41" t="s">
        <v>2029</v>
      </c>
      <c r="AK651" s="41">
        <v>3</v>
      </c>
      <c r="AL651" s="186">
        <v>0</v>
      </c>
    </row>
    <row r="652" spans="31:38" x14ac:dyDescent="0.35">
      <c r="AE652" s="41" t="str">
        <f t="shared" si="52"/>
        <v>CAPFOR_534_49_3_202223</v>
      </c>
      <c r="AF652" s="41">
        <v>202223</v>
      </c>
      <c r="AG652" s="41" t="s">
        <v>46</v>
      </c>
      <c r="AH652" s="41">
        <v>534</v>
      </c>
      <c r="AI652" s="41">
        <v>49</v>
      </c>
      <c r="AJ652" s="41" t="s">
        <v>2030</v>
      </c>
      <c r="AK652" s="41">
        <v>3</v>
      </c>
      <c r="AL652" s="186">
        <v>0</v>
      </c>
    </row>
    <row r="653" spans="31:38" x14ac:dyDescent="0.35">
      <c r="AE653" s="41" t="str">
        <f t="shared" si="52"/>
        <v>CAPFOR_534_50_3_202223</v>
      </c>
      <c r="AF653" s="41">
        <v>202223</v>
      </c>
      <c r="AG653" s="41" t="s">
        <v>46</v>
      </c>
      <c r="AH653" s="41">
        <v>534</v>
      </c>
      <c r="AI653" s="41">
        <v>50</v>
      </c>
      <c r="AJ653" s="41" t="s">
        <v>2031</v>
      </c>
      <c r="AK653" s="41">
        <v>3</v>
      </c>
      <c r="AL653" s="186">
        <v>0</v>
      </c>
    </row>
    <row r="654" spans="31:38" x14ac:dyDescent="0.35">
      <c r="AE654" s="41" t="str">
        <f t="shared" si="52"/>
        <v>CAPFOR_536_1_1_202223</v>
      </c>
      <c r="AF654" s="41">
        <v>202223</v>
      </c>
      <c r="AG654" s="41" t="s">
        <v>46</v>
      </c>
      <c r="AH654" s="41">
        <v>536</v>
      </c>
      <c r="AI654" s="41">
        <v>1</v>
      </c>
      <c r="AJ654" s="41" t="s">
        <v>1334</v>
      </c>
      <c r="AK654" s="41">
        <v>1</v>
      </c>
      <c r="AL654" s="186">
        <v>11289</v>
      </c>
    </row>
    <row r="655" spans="31:38" x14ac:dyDescent="0.35">
      <c r="AE655" s="41" t="str">
        <f t="shared" si="52"/>
        <v>CAPFOR_536_2_1_202223</v>
      </c>
      <c r="AF655" s="41">
        <v>202223</v>
      </c>
      <c r="AG655" s="41" t="s">
        <v>46</v>
      </c>
      <c r="AH655" s="41">
        <v>536</v>
      </c>
      <c r="AI655" s="41">
        <v>2</v>
      </c>
      <c r="AJ655" s="41" t="s">
        <v>3254</v>
      </c>
      <c r="AK655" s="41">
        <v>1</v>
      </c>
      <c r="AL655" s="186">
        <v>2574</v>
      </c>
    </row>
    <row r="656" spans="31:38" x14ac:dyDescent="0.35">
      <c r="AE656" s="41" t="str">
        <f t="shared" si="52"/>
        <v>CAPFOR_536_3_1_202223</v>
      </c>
      <c r="AF656" s="41">
        <v>202223</v>
      </c>
      <c r="AG656" s="41" t="s">
        <v>46</v>
      </c>
      <c r="AH656" s="41">
        <v>536</v>
      </c>
      <c r="AI656" s="41">
        <v>3</v>
      </c>
      <c r="AJ656" s="41" t="s">
        <v>3165</v>
      </c>
      <c r="AK656" s="41">
        <v>1</v>
      </c>
      <c r="AL656" s="186">
        <v>3476</v>
      </c>
    </row>
    <row r="657" spans="31:38" x14ac:dyDescent="0.35">
      <c r="AE657" s="41" t="str">
        <f t="shared" si="52"/>
        <v>CAPFOR_536_4_1_202223</v>
      </c>
      <c r="AF657" s="41">
        <v>202223</v>
      </c>
      <c r="AG657" s="41" t="s">
        <v>46</v>
      </c>
      <c r="AH657" s="41">
        <v>536</v>
      </c>
      <c r="AI657" s="41">
        <v>4</v>
      </c>
      <c r="AJ657" s="41" t="s">
        <v>3255</v>
      </c>
      <c r="AK657" s="41">
        <v>1</v>
      </c>
      <c r="AL657" s="186">
        <v>3772</v>
      </c>
    </row>
    <row r="658" spans="31:38" x14ac:dyDescent="0.35">
      <c r="AE658" s="41" t="str">
        <f t="shared" si="52"/>
        <v>CAPFOR_536_5_1_202223</v>
      </c>
      <c r="AF658" s="41">
        <v>202223</v>
      </c>
      <c r="AG658" s="41" t="s">
        <v>46</v>
      </c>
      <c r="AH658" s="41">
        <v>536</v>
      </c>
      <c r="AI658" s="41">
        <v>5</v>
      </c>
      <c r="AJ658" s="41" t="s">
        <v>664</v>
      </c>
      <c r="AK658" s="41">
        <v>1</v>
      </c>
      <c r="AL658" s="186">
        <v>2550</v>
      </c>
    </row>
    <row r="659" spans="31:38" x14ac:dyDescent="0.35">
      <c r="AE659" s="41" t="str">
        <f t="shared" si="52"/>
        <v>CAPFOR_536_6_1_202223</v>
      </c>
      <c r="AF659" s="41">
        <v>202223</v>
      </c>
      <c r="AG659" s="41" t="s">
        <v>46</v>
      </c>
      <c r="AH659" s="41">
        <v>536</v>
      </c>
      <c r="AI659" s="41">
        <v>6</v>
      </c>
      <c r="AJ659" s="41" t="s">
        <v>3192</v>
      </c>
      <c r="AK659" s="41">
        <v>1</v>
      </c>
      <c r="AL659" s="186">
        <v>28936</v>
      </c>
    </row>
    <row r="660" spans="31:38" x14ac:dyDescent="0.35">
      <c r="AE660" s="41" t="str">
        <f t="shared" si="52"/>
        <v>CAPFOR_536_7_1_202223</v>
      </c>
      <c r="AF660" s="41">
        <v>202223</v>
      </c>
      <c r="AG660" s="41" t="s">
        <v>46</v>
      </c>
      <c r="AH660" s="41">
        <v>536</v>
      </c>
      <c r="AI660" s="41">
        <v>7</v>
      </c>
      <c r="AJ660" s="41" t="s">
        <v>2157</v>
      </c>
      <c r="AK660" s="41">
        <v>1</v>
      </c>
      <c r="AL660" s="186">
        <v>15162</v>
      </c>
    </row>
    <row r="661" spans="31:38" x14ac:dyDescent="0.35">
      <c r="AE661" s="41" t="str">
        <f t="shared" si="52"/>
        <v>CAPFOR_536_8_1_202223</v>
      </c>
      <c r="AF661" s="41">
        <v>202223</v>
      </c>
      <c r="AG661" s="41" t="s">
        <v>46</v>
      </c>
      <c r="AH661" s="41">
        <v>536</v>
      </c>
      <c r="AI661" s="41">
        <v>8</v>
      </c>
      <c r="AJ661" s="41" t="s">
        <v>3449</v>
      </c>
      <c r="AK661" s="41">
        <v>1</v>
      </c>
      <c r="AL661" s="186">
        <v>50420</v>
      </c>
    </row>
    <row r="662" spans="31:38" x14ac:dyDescent="0.35">
      <c r="AE662" s="41" t="str">
        <f t="shared" si="52"/>
        <v>CAPFOR_536_9_1_202223</v>
      </c>
      <c r="AF662" s="41">
        <v>202223</v>
      </c>
      <c r="AG662" s="41" t="s">
        <v>46</v>
      </c>
      <c r="AH662" s="41">
        <v>536</v>
      </c>
      <c r="AI662" s="41">
        <v>9</v>
      </c>
      <c r="AJ662" s="41" t="s">
        <v>2322</v>
      </c>
      <c r="AK662" s="41">
        <v>1</v>
      </c>
      <c r="AL662" s="186">
        <v>0</v>
      </c>
    </row>
    <row r="663" spans="31:38" x14ac:dyDescent="0.35">
      <c r="AE663" s="41" t="str">
        <f t="shared" si="52"/>
        <v>CAPFOR_536_10_1_202223</v>
      </c>
      <c r="AF663" s="41">
        <v>202223</v>
      </c>
      <c r="AG663" s="41" t="s">
        <v>46</v>
      </c>
      <c r="AH663" s="41">
        <v>536</v>
      </c>
      <c r="AI663" s="41">
        <v>10</v>
      </c>
      <c r="AJ663" s="41" t="s">
        <v>3196</v>
      </c>
      <c r="AK663" s="41">
        <v>1</v>
      </c>
      <c r="AL663" s="186">
        <v>2220</v>
      </c>
    </row>
    <row r="664" spans="31:38" x14ac:dyDescent="0.35">
      <c r="AE664" s="41" t="str">
        <f t="shared" si="52"/>
        <v>CAPFOR_536_11_1_202223</v>
      </c>
      <c r="AF664" s="41">
        <v>202223</v>
      </c>
      <c r="AG664" s="41" t="s">
        <v>46</v>
      </c>
      <c r="AH664" s="41">
        <v>536</v>
      </c>
      <c r="AI664" s="41">
        <v>11</v>
      </c>
      <c r="AJ664" s="41" t="s">
        <v>3450</v>
      </c>
      <c r="AK664" s="41">
        <v>1</v>
      </c>
      <c r="AL664" s="186">
        <v>2220</v>
      </c>
    </row>
    <row r="665" spans="31:38" x14ac:dyDescent="0.35">
      <c r="AE665" s="41" t="str">
        <f t="shared" si="52"/>
        <v>CAPFOR_536_12_1_202223</v>
      </c>
      <c r="AF665" s="41">
        <v>202223</v>
      </c>
      <c r="AG665" s="41" t="s">
        <v>46</v>
      </c>
      <c r="AH665" s="41">
        <v>536</v>
      </c>
      <c r="AI665" s="41">
        <v>12</v>
      </c>
      <c r="AJ665" s="41" t="s">
        <v>3170</v>
      </c>
      <c r="AK665" s="41">
        <v>1</v>
      </c>
      <c r="AL665" s="186">
        <v>0</v>
      </c>
    </row>
    <row r="666" spans="31:38" x14ac:dyDescent="0.35">
      <c r="AE666" s="41" t="str">
        <f t="shared" si="52"/>
        <v>CAPFOR_536_13_1_202223</v>
      </c>
      <c r="AF666" s="41">
        <v>202223</v>
      </c>
      <c r="AG666" s="41" t="s">
        <v>46</v>
      </c>
      <c r="AH666" s="41">
        <v>536</v>
      </c>
      <c r="AI666" s="41">
        <v>13</v>
      </c>
      <c r="AJ666" s="41" t="s">
        <v>3451</v>
      </c>
      <c r="AK666" s="41">
        <v>1</v>
      </c>
      <c r="AL666" s="186">
        <v>69979</v>
      </c>
    </row>
    <row r="667" spans="31:38" x14ac:dyDescent="0.35">
      <c r="AE667" s="41" t="str">
        <f t="shared" si="52"/>
        <v>CAPFOR_536_14_1_202223</v>
      </c>
      <c r="AF667" s="41">
        <v>202223</v>
      </c>
      <c r="AG667" s="41" t="s">
        <v>46</v>
      </c>
      <c r="AH667" s="41">
        <v>536</v>
      </c>
      <c r="AI667" s="41">
        <v>14</v>
      </c>
      <c r="AJ667" s="41" t="s">
        <v>3452</v>
      </c>
      <c r="AK667" s="41">
        <v>1</v>
      </c>
      <c r="AL667" s="186">
        <v>0</v>
      </c>
    </row>
    <row r="668" spans="31:38" x14ac:dyDescent="0.35">
      <c r="AE668" s="41" t="str">
        <f t="shared" si="52"/>
        <v>CAPFOR_536_15_1_202223</v>
      </c>
      <c r="AF668" s="41">
        <v>202223</v>
      </c>
      <c r="AG668" s="41" t="s">
        <v>46</v>
      </c>
      <c r="AH668" s="41">
        <v>536</v>
      </c>
      <c r="AI668" s="41">
        <v>15</v>
      </c>
      <c r="AJ668" s="41" t="s">
        <v>3256</v>
      </c>
      <c r="AK668" s="41">
        <v>1</v>
      </c>
      <c r="AL668" s="186">
        <v>0</v>
      </c>
    </row>
    <row r="669" spans="31:38" x14ac:dyDescent="0.35">
      <c r="AE669" s="41" t="str">
        <f t="shared" si="52"/>
        <v>CAPFOR_536_16_1_202223</v>
      </c>
      <c r="AF669" s="41">
        <v>202223</v>
      </c>
      <c r="AG669" s="41" t="s">
        <v>46</v>
      </c>
      <c r="AH669" s="41">
        <v>536</v>
      </c>
      <c r="AI669" s="41">
        <v>16</v>
      </c>
      <c r="AJ669" s="41" t="s">
        <v>3453</v>
      </c>
      <c r="AK669" s="41">
        <v>1</v>
      </c>
      <c r="AL669" s="186">
        <v>69979</v>
      </c>
    </row>
    <row r="670" spans="31:38" x14ac:dyDescent="0.35">
      <c r="AE670" s="41" t="str">
        <f t="shared" si="52"/>
        <v>CAPFOR_536_17_1_202223</v>
      </c>
      <c r="AF670" s="41">
        <v>202223</v>
      </c>
      <c r="AG670" s="41" t="s">
        <v>46</v>
      </c>
      <c r="AH670" s="41">
        <v>536</v>
      </c>
      <c r="AI670" s="41">
        <v>17</v>
      </c>
      <c r="AJ670" s="41" t="s">
        <v>2010</v>
      </c>
      <c r="AK670" s="41">
        <v>1</v>
      </c>
      <c r="AL670" s="186">
        <v>0</v>
      </c>
    </row>
    <row r="671" spans="31:38" x14ac:dyDescent="0.35">
      <c r="AE671" s="41" t="str">
        <f t="shared" si="52"/>
        <v>CAPFOR_536_17.1_1_202223</v>
      </c>
      <c r="AF671" s="41">
        <v>202223</v>
      </c>
      <c r="AG671" s="41" t="s">
        <v>46</v>
      </c>
      <c r="AH671" s="41">
        <v>536</v>
      </c>
      <c r="AI671" s="41">
        <v>17.100000000000001</v>
      </c>
      <c r="AJ671" s="41" t="s">
        <v>3494</v>
      </c>
      <c r="AK671" s="41">
        <v>1</v>
      </c>
      <c r="AL671" s="186">
        <v>3138</v>
      </c>
    </row>
    <row r="672" spans="31:38" x14ac:dyDescent="0.35">
      <c r="AE672" s="41" t="str">
        <f t="shared" si="52"/>
        <v>CAPFOR_536_19_3_202223</v>
      </c>
      <c r="AF672" s="41">
        <v>202223</v>
      </c>
      <c r="AG672" s="41" t="s">
        <v>46</v>
      </c>
      <c r="AH672" s="41">
        <v>536</v>
      </c>
      <c r="AI672" s="41">
        <v>19</v>
      </c>
      <c r="AJ672" s="41" t="s">
        <v>3258</v>
      </c>
      <c r="AK672" s="41">
        <v>3</v>
      </c>
      <c r="AL672" s="186">
        <v>69979</v>
      </c>
    </row>
    <row r="673" spans="31:38" x14ac:dyDescent="0.35">
      <c r="AE673" s="41" t="str">
        <f t="shared" si="52"/>
        <v>CAPFOR_536_20_3_202223</v>
      </c>
      <c r="AF673" s="41">
        <v>202223</v>
      </c>
      <c r="AG673" s="41" t="s">
        <v>46</v>
      </c>
      <c r="AH673" s="41">
        <v>536</v>
      </c>
      <c r="AI673" s="41">
        <v>20</v>
      </c>
      <c r="AJ673" s="41" t="s">
        <v>1308</v>
      </c>
      <c r="AK673" s="41">
        <v>3</v>
      </c>
      <c r="AL673" s="186">
        <v>0</v>
      </c>
    </row>
    <row r="674" spans="31:38" x14ac:dyDescent="0.35">
      <c r="AE674" s="41" t="str">
        <f t="shared" si="52"/>
        <v>CAPFOR_536_21_3_202223</v>
      </c>
      <c r="AF674" s="41">
        <v>202223</v>
      </c>
      <c r="AG674" s="41" t="s">
        <v>46</v>
      </c>
      <c r="AH674" s="41">
        <v>536</v>
      </c>
      <c r="AI674" s="41">
        <v>21</v>
      </c>
      <c r="AJ674" s="41" t="s">
        <v>1309</v>
      </c>
      <c r="AK674" s="41">
        <v>3</v>
      </c>
      <c r="AL674" s="186">
        <v>0</v>
      </c>
    </row>
    <row r="675" spans="31:38" x14ac:dyDescent="0.35">
      <c r="AE675" s="41" t="str">
        <f t="shared" si="52"/>
        <v>CAPFOR_536_22_3_202223</v>
      </c>
      <c r="AF675" s="41">
        <v>202223</v>
      </c>
      <c r="AG675" s="41" t="s">
        <v>46</v>
      </c>
      <c r="AH675" s="41">
        <v>536</v>
      </c>
      <c r="AI675" s="41">
        <v>22</v>
      </c>
      <c r="AJ675" s="41" t="s">
        <v>3454</v>
      </c>
      <c r="AK675" s="41">
        <v>3</v>
      </c>
      <c r="AL675" s="186">
        <v>0</v>
      </c>
    </row>
    <row r="676" spans="31:38" x14ac:dyDescent="0.35">
      <c r="AE676" s="41" t="str">
        <f t="shared" si="52"/>
        <v>CAPFOR_536_23_3_202223</v>
      </c>
      <c r="AF676" s="41">
        <v>202223</v>
      </c>
      <c r="AG676" s="41" t="s">
        <v>46</v>
      </c>
      <c r="AH676" s="41">
        <v>536</v>
      </c>
      <c r="AI676" s="41">
        <v>23</v>
      </c>
      <c r="AJ676" s="41" t="s">
        <v>2027</v>
      </c>
      <c r="AK676" s="41">
        <v>3</v>
      </c>
      <c r="AL676" s="186">
        <v>19369</v>
      </c>
    </row>
    <row r="677" spans="31:38" x14ac:dyDescent="0.35">
      <c r="AE677" s="41" t="str">
        <f t="shared" si="52"/>
        <v>CAPFOR_536_25_3_202223</v>
      </c>
      <c r="AF677" s="41">
        <v>202223</v>
      </c>
      <c r="AG677" s="41" t="s">
        <v>46</v>
      </c>
      <c r="AH677" s="41">
        <v>536</v>
      </c>
      <c r="AI677" s="41">
        <v>25</v>
      </c>
      <c r="AJ677" s="41" t="s">
        <v>1370</v>
      </c>
      <c r="AK677" s="41">
        <v>3</v>
      </c>
      <c r="AL677" s="186">
        <v>6709</v>
      </c>
    </row>
    <row r="678" spans="31:38" x14ac:dyDescent="0.35">
      <c r="AE678" s="41" t="str">
        <f t="shared" si="52"/>
        <v>CAPFOR_536_26_3_202223</v>
      </c>
      <c r="AF678" s="41">
        <v>202223</v>
      </c>
      <c r="AG678" s="41" t="s">
        <v>46</v>
      </c>
      <c r="AH678" s="41">
        <v>536</v>
      </c>
      <c r="AI678" s="41">
        <v>26</v>
      </c>
      <c r="AJ678" s="41" t="s">
        <v>2032</v>
      </c>
      <c r="AK678" s="41">
        <v>3</v>
      </c>
      <c r="AL678" s="186">
        <v>16755</v>
      </c>
    </row>
    <row r="679" spans="31:38" x14ac:dyDescent="0.35">
      <c r="AE679" s="41" t="str">
        <f t="shared" si="52"/>
        <v>CAPFOR_536_27_3_202223</v>
      </c>
      <c r="AF679" s="41">
        <v>202223</v>
      </c>
      <c r="AG679" s="41" t="s">
        <v>46</v>
      </c>
      <c r="AH679" s="41">
        <v>536</v>
      </c>
      <c r="AI679" s="41">
        <v>27</v>
      </c>
      <c r="AJ679" s="41" t="s">
        <v>2033</v>
      </c>
      <c r="AK679" s="41">
        <v>3</v>
      </c>
      <c r="AL679" s="186">
        <v>0</v>
      </c>
    </row>
    <row r="680" spans="31:38" x14ac:dyDescent="0.35">
      <c r="AE680" s="41" t="str">
        <f t="shared" si="52"/>
        <v>CAPFOR_536_28_3_202223</v>
      </c>
      <c r="AF680" s="41">
        <v>202223</v>
      </c>
      <c r="AG680" s="41" t="s">
        <v>46</v>
      </c>
      <c r="AH680" s="41">
        <v>536</v>
      </c>
      <c r="AI680" s="41">
        <v>28</v>
      </c>
      <c r="AJ680" s="41" t="s">
        <v>2034</v>
      </c>
      <c r="AK680" s="41">
        <v>3</v>
      </c>
      <c r="AL680" s="186">
        <v>14238</v>
      </c>
    </row>
    <row r="681" spans="31:38" x14ac:dyDescent="0.35">
      <c r="AE681" s="41" t="str">
        <f t="shared" si="52"/>
        <v>CAPFOR_536_29_3_202223</v>
      </c>
      <c r="AF681" s="41">
        <v>202223</v>
      </c>
      <c r="AG681" s="41" t="s">
        <v>46</v>
      </c>
      <c r="AH681" s="41">
        <v>536</v>
      </c>
      <c r="AI681" s="41">
        <v>29</v>
      </c>
      <c r="AJ681" s="41" t="s">
        <v>2035</v>
      </c>
      <c r="AK681" s="41">
        <v>3</v>
      </c>
      <c r="AL681" s="186">
        <v>0</v>
      </c>
    </row>
    <row r="682" spans="31:38" x14ac:dyDescent="0.35">
      <c r="AE682" s="41" t="str">
        <f t="shared" si="52"/>
        <v>CAPFOR_536_30_3_202223</v>
      </c>
      <c r="AF682" s="41">
        <v>202223</v>
      </c>
      <c r="AG682" s="41" t="s">
        <v>46</v>
      </c>
      <c r="AH682" s="41">
        <v>536</v>
      </c>
      <c r="AI682" s="41">
        <v>30</v>
      </c>
      <c r="AJ682" s="41" t="s">
        <v>1357</v>
      </c>
      <c r="AK682" s="41">
        <v>3</v>
      </c>
      <c r="AL682" s="186">
        <v>3953</v>
      </c>
    </row>
    <row r="683" spans="31:38" x14ac:dyDescent="0.35">
      <c r="AE683" s="41" t="str">
        <f t="shared" si="52"/>
        <v>CAPFOR_536_30.1_3_202223</v>
      </c>
      <c r="AF683" s="41">
        <v>202223</v>
      </c>
      <c r="AG683" s="41" t="s">
        <v>46</v>
      </c>
      <c r="AH683" s="41">
        <v>536</v>
      </c>
      <c r="AI683" s="41">
        <v>30.1</v>
      </c>
      <c r="AJ683" s="41" t="s">
        <v>3616</v>
      </c>
      <c r="AK683" s="41">
        <v>3</v>
      </c>
      <c r="AL683" s="186">
        <v>3953</v>
      </c>
    </row>
    <row r="684" spans="31:38" x14ac:dyDescent="0.35">
      <c r="AE684" s="41" t="str">
        <f t="shared" si="52"/>
        <v>CAPFOR_536_30.2_3_202223</v>
      </c>
      <c r="AF684" s="41">
        <v>202223</v>
      </c>
      <c r="AG684" s="41" t="s">
        <v>46</v>
      </c>
      <c r="AH684" s="41">
        <v>536</v>
      </c>
      <c r="AI684" s="41">
        <v>30.2</v>
      </c>
      <c r="AJ684" s="41" t="s">
        <v>3617</v>
      </c>
      <c r="AK684" s="41">
        <v>3</v>
      </c>
      <c r="AL684" s="186">
        <v>0</v>
      </c>
    </row>
    <row r="685" spans="31:38" x14ac:dyDescent="0.35">
      <c r="AE685" s="41" t="str">
        <f t="shared" si="52"/>
        <v>CAPFOR_536_31_3_202223</v>
      </c>
      <c r="AF685" s="41">
        <v>202223</v>
      </c>
      <c r="AG685" s="41" t="s">
        <v>46</v>
      </c>
      <c r="AH685" s="41">
        <v>536</v>
      </c>
      <c r="AI685" s="41">
        <v>31</v>
      </c>
      <c r="AJ685" s="41" t="s">
        <v>1358</v>
      </c>
      <c r="AK685" s="41">
        <v>3</v>
      </c>
      <c r="AL685" s="186">
        <v>8955</v>
      </c>
    </row>
    <row r="686" spans="31:38" x14ac:dyDescent="0.35">
      <c r="AE686" s="41" t="str">
        <f t="shared" si="52"/>
        <v>CAPFOR_536_31.1_3_202223</v>
      </c>
      <c r="AF686" s="41">
        <v>202223</v>
      </c>
      <c r="AG686" s="41" t="s">
        <v>46</v>
      </c>
      <c r="AH686" s="41">
        <v>536</v>
      </c>
      <c r="AI686" s="41">
        <v>31.1</v>
      </c>
      <c r="AJ686" s="41" t="s">
        <v>2038</v>
      </c>
      <c r="AK686" s="41">
        <v>3</v>
      </c>
      <c r="AL686" s="186">
        <v>8955</v>
      </c>
    </row>
    <row r="687" spans="31:38" x14ac:dyDescent="0.35">
      <c r="AE687" s="41" t="str">
        <f t="shared" si="52"/>
        <v>CAPFOR_536_31.2_3_202223</v>
      </c>
      <c r="AF687" s="41">
        <v>202223</v>
      </c>
      <c r="AG687" s="41" t="s">
        <v>46</v>
      </c>
      <c r="AH687" s="41">
        <v>536</v>
      </c>
      <c r="AI687" s="41">
        <v>31.2</v>
      </c>
      <c r="AJ687" s="41" t="s">
        <v>2039</v>
      </c>
      <c r="AK687" s="41">
        <v>3</v>
      </c>
      <c r="AL687" s="186">
        <v>0</v>
      </c>
    </row>
    <row r="688" spans="31:38" x14ac:dyDescent="0.35">
      <c r="AE688" s="41" t="str">
        <f t="shared" si="52"/>
        <v>CAPFOR_536_32_3_202223</v>
      </c>
      <c r="AF688" s="41">
        <v>202223</v>
      </c>
      <c r="AG688" s="41" t="s">
        <v>46</v>
      </c>
      <c r="AH688" s="41">
        <v>536</v>
      </c>
      <c r="AI688" s="41">
        <v>32</v>
      </c>
      <c r="AJ688" s="41" t="s">
        <v>3455</v>
      </c>
      <c r="AK688" s="41">
        <v>3</v>
      </c>
      <c r="AL688" s="186">
        <v>69979</v>
      </c>
    </row>
    <row r="689" spans="31:38" x14ac:dyDescent="0.35">
      <c r="AE689" s="41" t="str">
        <f t="shared" si="52"/>
        <v>CAPFOR_536_33_3_202223</v>
      </c>
      <c r="AF689" s="41">
        <v>202223</v>
      </c>
      <c r="AG689" s="41" t="s">
        <v>46</v>
      </c>
      <c r="AH689" s="41">
        <v>536</v>
      </c>
      <c r="AI689" s="41">
        <v>33</v>
      </c>
      <c r="AJ689" s="41" t="s">
        <v>2043</v>
      </c>
      <c r="AK689" s="41">
        <v>3</v>
      </c>
      <c r="AL689" s="186">
        <v>181495</v>
      </c>
    </row>
    <row r="690" spans="31:38" x14ac:dyDescent="0.35">
      <c r="AE690" s="41" t="str">
        <f t="shared" si="52"/>
        <v>CAPFOR_536_33.5_3_202223</v>
      </c>
      <c r="AF690" s="41">
        <v>202223</v>
      </c>
      <c r="AG690" s="41" t="s">
        <v>46</v>
      </c>
      <c r="AH690" s="41">
        <v>536</v>
      </c>
      <c r="AI690" s="41">
        <v>33.5</v>
      </c>
      <c r="AJ690" s="41" t="s">
        <v>3281</v>
      </c>
      <c r="AK690" s="41">
        <v>3</v>
      </c>
      <c r="AL690" s="186">
        <v>0</v>
      </c>
    </row>
    <row r="691" spans="31:38" x14ac:dyDescent="0.35">
      <c r="AE691" s="41" t="str">
        <f t="shared" si="52"/>
        <v>CAPFOR_536_34_3_202223</v>
      </c>
      <c r="AF691" s="41">
        <v>202223</v>
      </c>
      <c r="AG691" s="41" t="s">
        <v>46</v>
      </c>
      <c r="AH691" s="41">
        <v>536</v>
      </c>
      <c r="AI691" s="41">
        <v>34</v>
      </c>
      <c r="AJ691" s="41" t="s">
        <v>3456</v>
      </c>
      <c r="AK691" s="41">
        <v>3</v>
      </c>
      <c r="AL691" s="186">
        <v>12908</v>
      </c>
    </row>
    <row r="692" spans="31:38" x14ac:dyDescent="0.35">
      <c r="AE692" s="41" t="str">
        <f t="shared" si="52"/>
        <v>CAPFOR_536_35_3_202223</v>
      </c>
      <c r="AF692" s="41">
        <v>202223</v>
      </c>
      <c r="AG692" s="41" t="s">
        <v>46</v>
      </c>
      <c r="AH692" s="41">
        <v>536</v>
      </c>
      <c r="AI692" s="41">
        <v>35</v>
      </c>
      <c r="AJ692" s="41" t="s">
        <v>2044</v>
      </c>
      <c r="AK692" s="41">
        <v>3</v>
      </c>
      <c r="AL692" s="186">
        <v>6526</v>
      </c>
    </row>
    <row r="693" spans="31:38" x14ac:dyDescent="0.35">
      <c r="AE693" s="41" t="str">
        <f t="shared" si="52"/>
        <v>CAPFOR_536_36_3_202223</v>
      </c>
      <c r="AF693" s="41">
        <v>202223</v>
      </c>
      <c r="AG693" s="41" t="s">
        <v>46</v>
      </c>
      <c r="AH693" s="41">
        <v>536</v>
      </c>
      <c r="AI693" s="41">
        <v>36</v>
      </c>
      <c r="AJ693" s="41" t="s">
        <v>3457</v>
      </c>
      <c r="AK693" s="41">
        <v>3</v>
      </c>
      <c r="AL693" s="186">
        <v>6382</v>
      </c>
    </row>
    <row r="694" spans="31:38" x14ac:dyDescent="0.35">
      <c r="AE694" s="41" t="str">
        <f t="shared" si="52"/>
        <v>CAPFOR_536_37_3_202223</v>
      </c>
      <c r="AF694" s="41">
        <v>202223</v>
      </c>
      <c r="AG694" s="41" t="s">
        <v>46</v>
      </c>
      <c r="AH694" s="41">
        <v>536</v>
      </c>
      <c r="AI694" s="41">
        <v>37</v>
      </c>
      <c r="AJ694" s="41" t="s">
        <v>3458</v>
      </c>
      <c r="AK694" s="41">
        <v>3</v>
      </c>
      <c r="AL694" s="186">
        <v>187877</v>
      </c>
    </row>
    <row r="695" spans="31:38" x14ac:dyDescent="0.35">
      <c r="AE695" s="41" t="str">
        <f t="shared" si="52"/>
        <v>CAPFOR_536_38_3_202223</v>
      </c>
      <c r="AF695" s="41">
        <v>202223</v>
      </c>
      <c r="AG695" s="41" t="s">
        <v>46</v>
      </c>
      <c r="AH695" s="41">
        <v>536</v>
      </c>
      <c r="AI695" s="41">
        <v>38</v>
      </c>
      <c r="AJ695" s="41" t="s">
        <v>2046</v>
      </c>
      <c r="AK695" s="41">
        <v>3</v>
      </c>
      <c r="AL695" s="186">
        <v>96867</v>
      </c>
    </row>
    <row r="696" spans="31:38" x14ac:dyDescent="0.35">
      <c r="AE696" s="41" t="str">
        <f t="shared" si="52"/>
        <v>CAPFOR_536_39_3_202223</v>
      </c>
      <c r="AF696" s="41">
        <v>202223</v>
      </c>
      <c r="AG696" s="41" t="s">
        <v>46</v>
      </c>
      <c r="AH696" s="41">
        <v>536</v>
      </c>
      <c r="AI696" s="41">
        <v>39</v>
      </c>
      <c r="AJ696" s="41" t="s">
        <v>2047</v>
      </c>
      <c r="AK696" s="41">
        <v>3</v>
      </c>
      <c r="AL696" s="186">
        <v>21662</v>
      </c>
    </row>
    <row r="697" spans="31:38" x14ac:dyDescent="0.35">
      <c r="AE697" s="41" t="str">
        <f t="shared" si="52"/>
        <v>CAPFOR_536_40_3_202223</v>
      </c>
      <c r="AF697" s="41">
        <v>202223</v>
      </c>
      <c r="AG697" s="41" t="s">
        <v>46</v>
      </c>
      <c r="AH697" s="41">
        <v>536</v>
      </c>
      <c r="AI697" s="41">
        <v>40</v>
      </c>
      <c r="AJ697" s="41" t="s">
        <v>2048</v>
      </c>
      <c r="AK697" s="41">
        <v>3</v>
      </c>
      <c r="AL697" s="186">
        <v>79917</v>
      </c>
    </row>
    <row r="698" spans="31:38" x14ac:dyDescent="0.35">
      <c r="AE698" s="41" t="str">
        <f t="shared" si="52"/>
        <v>CAPFOR_536_41_3_202223</v>
      </c>
      <c r="AF698" s="41">
        <v>202223</v>
      </c>
      <c r="AG698" s="41" t="s">
        <v>46</v>
      </c>
      <c r="AH698" s="41">
        <v>536</v>
      </c>
      <c r="AI698" s="41">
        <v>41</v>
      </c>
      <c r="AJ698" s="41" t="s">
        <v>2049</v>
      </c>
      <c r="AK698" s="41">
        <v>3</v>
      </c>
      <c r="AL698" s="186">
        <v>96867</v>
      </c>
    </row>
    <row r="699" spans="31:38" x14ac:dyDescent="0.35">
      <c r="AE699" s="41" t="str">
        <f t="shared" si="52"/>
        <v>CAPFOR_536_42_3_202223</v>
      </c>
      <c r="AF699" s="41">
        <v>202223</v>
      </c>
      <c r="AG699" s="41" t="s">
        <v>46</v>
      </c>
      <c r="AH699" s="41">
        <v>536</v>
      </c>
      <c r="AI699" s="41">
        <v>42</v>
      </c>
      <c r="AJ699" s="41" t="s">
        <v>2050</v>
      </c>
      <c r="AK699" s="41">
        <v>3</v>
      </c>
      <c r="AL699" s="186">
        <v>20144</v>
      </c>
    </row>
    <row r="700" spans="31:38" x14ac:dyDescent="0.35">
      <c r="AE700" s="41" t="str">
        <f t="shared" si="52"/>
        <v>CAPFOR_536_43_3_202223</v>
      </c>
      <c r="AF700" s="41">
        <v>202223</v>
      </c>
      <c r="AG700" s="41" t="s">
        <v>46</v>
      </c>
      <c r="AH700" s="41">
        <v>536</v>
      </c>
      <c r="AI700" s="41">
        <v>43</v>
      </c>
      <c r="AJ700" s="41" t="s">
        <v>2051</v>
      </c>
      <c r="AK700" s="41">
        <v>3</v>
      </c>
      <c r="AL700" s="186">
        <v>40000</v>
      </c>
    </row>
    <row r="701" spans="31:38" x14ac:dyDescent="0.35">
      <c r="AE701" s="41" t="str">
        <f t="shared" si="52"/>
        <v>CAPFOR_536_44_3_202223</v>
      </c>
      <c r="AF701" s="41">
        <v>202223</v>
      </c>
      <c r="AG701" s="41" t="s">
        <v>46</v>
      </c>
      <c r="AH701" s="41">
        <v>536</v>
      </c>
      <c r="AI701" s="41">
        <v>44</v>
      </c>
      <c r="AJ701" s="41" t="s">
        <v>3261</v>
      </c>
      <c r="AK701" s="41">
        <v>3</v>
      </c>
      <c r="AL701" s="186">
        <v>155000</v>
      </c>
    </row>
    <row r="702" spans="31:38" x14ac:dyDescent="0.35">
      <c r="AE702" s="41" t="str">
        <f t="shared" si="52"/>
        <v>CAPFOR_536_45_3_202223</v>
      </c>
      <c r="AF702" s="41">
        <v>202223</v>
      </c>
      <c r="AG702" s="41" t="s">
        <v>46</v>
      </c>
      <c r="AH702" s="41">
        <v>536</v>
      </c>
      <c r="AI702" s="41">
        <v>45</v>
      </c>
      <c r="AJ702" s="41" t="s">
        <v>3262</v>
      </c>
      <c r="AK702" s="41">
        <v>3</v>
      </c>
      <c r="AL702" s="186">
        <v>200000</v>
      </c>
    </row>
    <row r="703" spans="31:38" x14ac:dyDescent="0.35">
      <c r="AE703" s="41" t="str">
        <f t="shared" si="52"/>
        <v>CAPFOR_536_46_3_202223</v>
      </c>
      <c r="AF703" s="41">
        <v>202223</v>
      </c>
      <c r="AG703" s="41" t="s">
        <v>46</v>
      </c>
      <c r="AH703" s="41">
        <v>536</v>
      </c>
      <c r="AI703" s="41">
        <v>46</v>
      </c>
      <c r="AJ703" s="41" t="s">
        <v>2060</v>
      </c>
      <c r="AK703" s="41">
        <v>3</v>
      </c>
      <c r="AL703" s="186">
        <v>0</v>
      </c>
    </row>
    <row r="704" spans="31:38" x14ac:dyDescent="0.35">
      <c r="AE704" s="41" t="str">
        <f t="shared" si="52"/>
        <v>CAPFOR_536_47_3_202223</v>
      </c>
      <c r="AF704" s="41">
        <v>202223</v>
      </c>
      <c r="AG704" s="41" t="s">
        <v>46</v>
      </c>
      <c r="AH704" s="41">
        <v>536</v>
      </c>
      <c r="AI704" s="41">
        <v>47</v>
      </c>
      <c r="AJ704" s="41" t="s">
        <v>2061</v>
      </c>
      <c r="AK704" s="41">
        <v>3</v>
      </c>
      <c r="AL704" s="186">
        <v>0</v>
      </c>
    </row>
    <row r="705" spans="31:38" x14ac:dyDescent="0.35">
      <c r="AE705" s="41" t="str">
        <f t="shared" si="52"/>
        <v>CAPFOR_536_48_3_202223</v>
      </c>
      <c r="AF705" s="41">
        <v>202223</v>
      </c>
      <c r="AG705" s="41" t="s">
        <v>46</v>
      </c>
      <c r="AH705" s="41">
        <v>536</v>
      </c>
      <c r="AI705" s="41">
        <v>48</v>
      </c>
      <c r="AJ705" s="41" t="s">
        <v>2029</v>
      </c>
      <c r="AK705" s="41">
        <v>3</v>
      </c>
      <c r="AL705" s="186">
        <v>0</v>
      </c>
    </row>
    <row r="706" spans="31:38" x14ac:dyDescent="0.35">
      <c r="AE706" s="41" t="str">
        <f t="shared" si="52"/>
        <v>CAPFOR_536_49_3_202223</v>
      </c>
      <c r="AF706" s="41">
        <v>202223</v>
      </c>
      <c r="AG706" s="41" t="s">
        <v>46</v>
      </c>
      <c r="AH706" s="41">
        <v>536</v>
      </c>
      <c r="AI706" s="41">
        <v>49</v>
      </c>
      <c r="AJ706" s="41" t="s">
        <v>2030</v>
      </c>
      <c r="AK706" s="41">
        <v>3</v>
      </c>
      <c r="AL706" s="186">
        <v>0</v>
      </c>
    </row>
    <row r="707" spans="31:38" x14ac:dyDescent="0.35">
      <c r="AE707" s="41" t="str">
        <f t="shared" si="52"/>
        <v>CAPFOR_536_50_3_202223</v>
      </c>
      <c r="AF707" s="41">
        <v>202223</v>
      </c>
      <c r="AG707" s="41" t="s">
        <v>46</v>
      </c>
      <c r="AH707" s="41">
        <v>536</v>
      </c>
      <c r="AI707" s="41">
        <v>50</v>
      </c>
      <c r="AJ707" s="41" t="s">
        <v>2031</v>
      </c>
      <c r="AK707" s="41">
        <v>3</v>
      </c>
      <c r="AL707" s="186">
        <v>6709</v>
      </c>
    </row>
    <row r="708" spans="31:38" x14ac:dyDescent="0.35">
      <c r="AE708" s="41" t="str">
        <f t="shared" si="52"/>
        <v>CAPFOR_538_1_1_202223</v>
      </c>
      <c r="AF708" s="41">
        <v>202223</v>
      </c>
      <c r="AG708" s="41" t="s">
        <v>46</v>
      </c>
      <c r="AH708" s="41">
        <v>538</v>
      </c>
      <c r="AI708" s="41">
        <v>1</v>
      </c>
      <c r="AJ708" s="41" t="s">
        <v>1334</v>
      </c>
      <c r="AK708" s="41">
        <v>1</v>
      </c>
      <c r="AL708" s="186">
        <v>20051</v>
      </c>
    </row>
    <row r="709" spans="31:38" x14ac:dyDescent="0.35">
      <c r="AE709" s="41" t="str">
        <f t="shared" si="52"/>
        <v>CAPFOR_538_2_1_202223</v>
      </c>
      <c r="AF709" s="41">
        <v>202223</v>
      </c>
      <c r="AG709" s="41" t="s">
        <v>46</v>
      </c>
      <c r="AH709" s="41">
        <v>538</v>
      </c>
      <c r="AI709" s="41">
        <v>2</v>
      </c>
      <c r="AJ709" s="41" t="s">
        <v>3254</v>
      </c>
      <c r="AK709" s="41">
        <v>1</v>
      </c>
      <c r="AL709" s="186">
        <v>180</v>
      </c>
    </row>
    <row r="710" spans="31:38" x14ac:dyDescent="0.35">
      <c r="AE710" s="41" t="str">
        <f t="shared" ref="AE710:AE773" si="53">AG710&amp;"_"&amp;AH710&amp;"_"&amp;AI710&amp;"_"&amp;AK710&amp;"_"&amp;AF710</f>
        <v>CAPFOR_538_3_1_202223</v>
      </c>
      <c r="AF710" s="41">
        <v>202223</v>
      </c>
      <c r="AG710" s="41" t="s">
        <v>46</v>
      </c>
      <c r="AH710" s="41">
        <v>538</v>
      </c>
      <c r="AI710" s="41">
        <v>3</v>
      </c>
      <c r="AJ710" s="41" t="s">
        <v>3165</v>
      </c>
      <c r="AK710" s="41">
        <v>1</v>
      </c>
      <c r="AL710" s="186">
        <v>7445</v>
      </c>
    </row>
    <row r="711" spans="31:38" x14ac:dyDescent="0.35">
      <c r="AE711" s="41" t="str">
        <f t="shared" si="53"/>
        <v>CAPFOR_538_4_1_202223</v>
      </c>
      <c r="AF711" s="41">
        <v>202223</v>
      </c>
      <c r="AG711" s="41" t="s">
        <v>46</v>
      </c>
      <c r="AH711" s="41">
        <v>538</v>
      </c>
      <c r="AI711" s="41">
        <v>4</v>
      </c>
      <c r="AJ711" s="41" t="s">
        <v>3255</v>
      </c>
      <c r="AK711" s="41">
        <v>1</v>
      </c>
      <c r="AL711" s="186">
        <v>2524</v>
      </c>
    </row>
    <row r="712" spans="31:38" x14ac:dyDescent="0.35">
      <c r="AE712" s="41" t="str">
        <f t="shared" si="53"/>
        <v>CAPFOR_538_5_1_202223</v>
      </c>
      <c r="AF712" s="41">
        <v>202223</v>
      </c>
      <c r="AG712" s="41" t="s">
        <v>46</v>
      </c>
      <c r="AH712" s="41">
        <v>538</v>
      </c>
      <c r="AI712" s="41">
        <v>5</v>
      </c>
      <c r="AJ712" s="41" t="s">
        <v>664</v>
      </c>
      <c r="AK712" s="41">
        <v>1</v>
      </c>
      <c r="AL712" s="186">
        <v>8015</v>
      </c>
    </row>
    <row r="713" spans="31:38" x14ac:dyDescent="0.35">
      <c r="AE713" s="41" t="str">
        <f t="shared" si="53"/>
        <v>CAPFOR_538_6_1_202223</v>
      </c>
      <c r="AF713" s="41">
        <v>202223</v>
      </c>
      <c r="AG713" s="41" t="s">
        <v>46</v>
      </c>
      <c r="AH713" s="41">
        <v>538</v>
      </c>
      <c r="AI713" s="41">
        <v>6</v>
      </c>
      <c r="AJ713" s="41" t="s">
        <v>3192</v>
      </c>
      <c r="AK713" s="41">
        <v>1</v>
      </c>
      <c r="AL713" s="186">
        <v>4034</v>
      </c>
    </row>
    <row r="714" spans="31:38" x14ac:dyDescent="0.35">
      <c r="AE714" s="41" t="str">
        <f t="shared" si="53"/>
        <v>CAPFOR_538_7_1_202223</v>
      </c>
      <c r="AF714" s="41">
        <v>202223</v>
      </c>
      <c r="AG714" s="41" t="s">
        <v>46</v>
      </c>
      <c r="AH714" s="41">
        <v>538</v>
      </c>
      <c r="AI714" s="41">
        <v>7</v>
      </c>
      <c r="AJ714" s="41" t="s">
        <v>2157</v>
      </c>
      <c r="AK714" s="41">
        <v>1</v>
      </c>
      <c r="AL714" s="186">
        <v>1628</v>
      </c>
    </row>
    <row r="715" spans="31:38" x14ac:dyDescent="0.35">
      <c r="AE715" s="41" t="str">
        <f t="shared" si="53"/>
        <v>CAPFOR_538_8_1_202223</v>
      </c>
      <c r="AF715" s="41">
        <v>202223</v>
      </c>
      <c r="AG715" s="41" t="s">
        <v>46</v>
      </c>
      <c r="AH715" s="41">
        <v>538</v>
      </c>
      <c r="AI715" s="41">
        <v>8</v>
      </c>
      <c r="AJ715" s="41" t="s">
        <v>3449</v>
      </c>
      <c r="AK715" s="41">
        <v>1</v>
      </c>
      <c r="AL715" s="186">
        <v>16201</v>
      </c>
    </row>
    <row r="716" spans="31:38" x14ac:dyDescent="0.35">
      <c r="AE716" s="41" t="str">
        <f t="shared" si="53"/>
        <v>CAPFOR_538_9_1_202223</v>
      </c>
      <c r="AF716" s="41">
        <v>202223</v>
      </c>
      <c r="AG716" s="41" t="s">
        <v>46</v>
      </c>
      <c r="AH716" s="41">
        <v>538</v>
      </c>
      <c r="AI716" s="41">
        <v>9</v>
      </c>
      <c r="AJ716" s="41" t="s">
        <v>2322</v>
      </c>
      <c r="AK716" s="41">
        <v>1</v>
      </c>
      <c r="AL716" s="186">
        <v>39778</v>
      </c>
    </row>
    <row r="717" spans="31:38" x14ac:dyDescent="0.35">
      <c r="AE717" s="41" t="str">
        <f t="shared" si="53"/>
        <v>CAPFOR_538_10_1_202223</v>
      </c>
      <c r="AF717" s="41">
        <v>202223</v>
      </c>
      <c r="AG717" s="41" t="s">
        <v>46</v>
      </c>
      <c r="AH717" s="41">
        <v>538</v>
      </c>
      <c r="AI717" s="41">
        <v>10</v>
      </c>
      <c r="AJ717" s="41" t="s">
        <v>3196</v>
      </c>
      <c r="AK717" s="41">
        <v>1</v>
      </c>
      <c r="AL717" s="186">
        <v>1551</v>
      </c>
    </row>
    <row r="718" spans="31:38" x14ac:dyDescent="0.35">
      <c r="AE718" s="41" t="str">
        <f t="shared" si="53"/>
        <v>CAPFOR_538_11_1_202223</v>
      </c>
      <c r="AF718" s="41">
        <v>202223</v>
      </c>
      <c r="AG718" s="41" t="s">
        <v>46</v>
      </c>
      <c r="AH718" s="41">
        <v>538</v>
      </c>
      <c r="AI718" s="41">
        <v>11</v>
      </c>
      <c r="AJ718" s="41" t="s">
        <v>3450</v>
      </c>
      <c r="AK718" s="41">
        <v>1</v>
      </c>
      <c r="AL718" s="186">
        <v>41329</v>
      </c>
    </row>
    <row r="719" spans="31:38" x14ac:dyDescent="0.35">
      <c r="AE719" s="41" t="str">
        <f t="shared" si="53"/>
        <v>CAPFOR_538_12_1_202223</v>
      </c>
      <c r="AF719" s="41">
        <v>202223</v>
      </c>
      <c r="AG719" s="41" t="s">
        <v>46</v>
      </c>
      <c r="AH719" s="41">
        <v>538</v>
      </c>
      <c r="AI719" s="41">
        <v>12</v>
      </c>
      <c r="AJ719" s="41" t="s">
        <v>3170</v>
      </c>
      <c r="AK719" s="41">
        <v>1</v>
      </c>
      <c r="AL719" s="186">
        <v>0</v>
      </c>
    </row>
    <row r="720" spans="31:38" x14ac:dyDescent="0.35">
      <c r="AE720" s="41" t="str">
        <f t="shared" si="53"/>
        <v>CAPFOR_538_13_1_202223</v>
      </c>
      <c r="AF720" s="41">
        <v>202223</v>
      </c>
      <c r="AG720" s="41" t="s">
        <v>46</v>
      </c>
      <c r="AH720" s="41">
        <v>538</v>
      </c>
      <c r="AI720" s="41">
        <v>13</v>
      </c>
      <c r="AJ720" s="41" t="s">
        <v>3451</v>
      </c>
      <c r="AK720" s="41">
        <v>1</v>
      </c>
      <c r="AL720" s="186">
        <v>85206</v>
      </c>
    </row>
    <row r="721" spans="31:38" x14ac:dyDescent="0.35">
      <c r="AE721" s="41" t="str">
        <f t="shared" si="53"/>
        <v>CAPFOR_538_14_1_202223</v>
      </c>
      <c r="AF721" s="41">
        <v>202223</v>
      </c>
      <c r="AG721" s="41" t="s">
        <v>46</v>
      </c>
      <c r="AH721" s="41">
        <v>538</v>
      </c>
      <c r="AI721" s="41">
        <v>14</v>
      </c>
      <c r="AJ721" s="41" t="s">
        <v>3452</v>
      </c>
      <c r="AK721" s="41">
        <v>1</v>
      </c>
      <c r="AL721" s="186">
        <v>0</v>
      </c>
    </row>
    <row r="722" spans="31:38" x14ac:dyDescent="0.35">
      <c r="AE722" s="41" t="str">
        <f t="shared" si="53"/>
        <v>CAPFOR_538_15_1_202223</v>
      </c>
      <c r="AF722" s="41">
        <v>202223</v>
      </c>
      <c r="AG722" s="41" t="s">
        <v>46</v>
      </c>
      <c r="AH722" s="41">
        <v>538</v>
      </c>
      <c r="AI722" s="41">
        <v>15</v>
      </c>
      <c r="AJ722" s="41" t="s">
        <v>3256</v>
      </c>
      <c r="AK722" s="41">
        <v>1</v>
      </c>
      <c r="AL722" s="186">
        <v>0</v>
      </c>
    </row>
    <row r="723" spans="31:38" x14ac:dyDescent="0.35">
      <c r="AE723" s="41" t="str">
        <f t="shared" si="53"/>
        <v>CAPFOR_538_16_1_202223</v>
      </c>
      <c r="AF723" s="41">
        <v>202223</v>
      </c>
      <c r="AG723" s="41" t="s">
        <v>46</v>
      </c>
      <c r="AH723" s="41">
        <v>538</v>
      </c>
      <c r="AI723" s="41">
        <v>16</v>
      </c>
      <c r="AJ723" s="41" t="s">
        <v>3453</v>
      </c>
      <c r="AK723" s="41">
        <v>1</v>
      </c>
      <c r="AL723" s="186">
        <v>85206</v>
      </c>
    </row>
    <row r="724" spans="31:38" x14ac:dyDescent="0.35">
      <c r="AE724" s="41" t="str">
        <f t="shared" si="53"/>
        <v>CAPFOR_538_17_1_202223</v>
      </c>
      <c r="AF724" s="41">
        <v>202223</v>
      </c>
      <c r="AG724" s="41" t="s">
        <v>46</v>
      </c>
      <c r="AH724" s="41">
        <v>538</v>
      </c>
      <c r="AI724" s="41">
        <v>17</v>
      </c>
      <c r="AJ724" s="41" t="s">
        <v>2010</v>
      </c>
      <c r="AK724" s="41">
        <v>1</v>
      </c>
      <c r="AL724" s="186">
        <v>0</v>
      </c>
    </row>
    <row r="725" spans="31:38" x14ac:dyDescent="0.35">
      <c r="AE725" s="41" t="str">
        <f t="shared" si="53"/>
        <v>CAPFOR_538_17.1_1_202223</v>
      </c>
      <c r="AF725" s="41">
        <v>202223</v>
      </c>
      <c r="AG725" s="41" t="s">
        <v>46</v>
      </c>
      <c r="AH725" s="41">
        <v>538</v>
      </c>
      <c r="AI725" s="41">
        <v>17.100000000000001</v>
      </c>
      <c r="AJ725" s="41" t="s">
        <v>3494</v>
      </c>
      <c r="AK725" s="41">
        <v>1</v>
      </c>
      <c r="AL725" s="186">
        <v>273</v>
      </c>
    </row>
    <row r="726" spans="31:38" x14ac:dyDescent="0.35">
      <c r="AE726" s="41" t="str">
        <f t="shared" si="53"/>
        <v>CAPFOR_538_19_3_202223</v>
      </c>
      <c r="AF726" s="41">
        <v>202223</v>
      </c>
      <c r="AG726" s="41" t="s">
        <v>46</v>
      </c>
      <c r="AH726" s="41">
        <v>538</v>
      </c>
      <c r="AI726" s="41">
        <v>19</v>
      </c>
      <c r="AJ726" s="41" t="s">
        <v>3258</v>
      </c>
      <c r="AK726" s="41">
        <v>3</v>
      </c>
      <c r="AL726" s="186">
        <v>85206</v>
      </c>
    </row>
    <row r="727" spans="31:38" x14ac:dyDescent="0.35">
      <c r="AE727" s="41" t="str">
        <f t="shared" si="53"/>
        <v>CAPFOR_538_20_3_202223</v>
      </c>
      <c r="AF727" s="41">
        <v>202223</v>
      </c>
      <c r="AG727" s="41" t="s">
        <v>46</v>
      </c>
      <c r="AH727" s="41">
        <v>538</v>
      </c>
      <c r="AI727" s="41">
        <v>20</v>
      </c>
      <c r="AJ727" s="41" t="s">
        <v>1308</v>
      </c>
      <c r="AK727" s="41">
        <v>3</v>
      </c>
      <c r="AL727" s="186">
        <v>0</v>
      </c>
    </row>
    <row r="728" spans="31:38" x14ac:dyDescent="0.35">
      <c r="AE728" s="41" t="str">
        <f t="shared" si="53"/>
        <v>CAPFOR_538_21_3_202223</v>
      </c>
      <c r="AF728" s="41">
        <v>202223</v>
      </c>
      <c r="AG728" s="41" t="s">
        <v>46</v>
      </c>
      <c r="AH728" s="41">
        <v>538</v>
      </c>
      <c r="AI728" s="41">
        <v>21</v>
      </c>
      <c r="AJ728" s="41" t="s">
        <v>1309</v>
      </c>
      <c r="AK728" s="41">
        <v>3</v>
      </c>
      <c r="AL728" s="186">
        <v>0</v>
      </c>
    </row>
    <row r="729" spans="31:38" x14ac:dyDescent="0.35">
      <c r="AE729" s="41" t="str">
        <f t="shared" si="53"/>
        <v>CAPFOR_538_22_3_202223</v>
      </c>
      <c r="AF729" s="41">
        <v>202223</v>
      </c>
      <c r="AG729" s="41" t="s">
        <v>46</v>
      </c>
      <c r="AH729" s="41">
        <v>538</v>
      </c>
      <c r="AI729" s="41">
        <v>22</v>
      </c>
      <c r="AJ729" s="41" t="s">
        <v>3454</v>
      </c>
      <c r="AK729" s="41">
        <v>3</v>
      </c>
      <c r="AL729" s="186">
        <v>0</v>
      </c>
    </row>
    <row r="730" spans="31:38" x14ac:dyDescent="0.35">
      <c r="AE730" s="41" t="str">
        <f t="shared" si="53"/>
        <v>CAPFOR_538_23_3_202223</v>
      </c>
      <c r="AF730" s="41">
        <v>202223</v>
      </c>
      <c r="AG730" s="41" t="s">
        <v>46</v>
      </c>
      <c r="AH730" s="41">
        <v>538</v>
      </c>
      <c r="AI730" s="41">
        <v>23</v>
      </c>
      <c r="AJ730" s="41" t="s">
        <v>2027</v>
      </c>
      <c r="AK730" s="41">
        <v>3</v>
      </c>
      <c r="AL730" s="186">
        <v>12392</v>
      </c>
    </row>
    <row r="731" spans="31:38" x14ac:dyDescent="0.35">
      <c r="AE731" s="41" t="str">
        <f t="shared" si="53"/>
        <v>CAPFOR_538_25_3_202223</v>
      </c>
      <c r="AF731" s="41">
        <v>202223</v>
      </c>
      <c r="AG731" s="41" t="s">
        <v>46</v>
      </c>
      <c r="AH731" s="41">
        <v>538</v>
      </c>
      <c r="AI731" s="41">
        <v>25</v>
      </c>
      <c r="AJ731" s="41" t="s">
        <v>1370</v>
      </c>
      <c r="AK731" s="41">
        <v>3</v>
      </c>
      <c r="AL731" s="186">
        <v>8992</v>
      </c>
    </row>
    <row r="732" spans="31:38" x14ac:dyDescent="0.35">
      <c r="AE732" s="41" t="str">
        <f t="shared" si="53"/>
        <v>CAPFOR_538_26_3_202223</v>
      </c>
      <c r="AF732" s="41">
        <v>202223</v>
      </c>
      <c r="AG732" s="41" t="s">
        <v>46</v>
      </c>
      <c r="AH732" s="41">
        <v>538</v>
      </c>
      <c r="AI732" s="41">
        <v>26</v>
      </c>
      <c r="AJ732" s="41" t="s">
        <v>2032</v>
      </c>
      <c r="AK732" s="41">
        <v>3</v>
      </c>
      <c r="AL732" s="186">
        <v>5120</v>
      </c>
    </row>
    <row r="733" spans="31:38" x14ac:dyDescent="0.35">
      <c r="AE733" s="41" t="str">
        <f t="shared" si="53"/>
        <v>CAPFOR_538_27_3_202223</v>
      </c>
      <c r="AF733" s="41">
        <v>202223</v>
      </c>
      <c r="AG733" s="41" t="s">
        <v>46</v>
      </c>
      <c r="AH733" s="41">
        <v>538</v>
      </c>
      <c r="AI733" s="41">
        <v>27</v>
      </c>
      <c r="AJ733" s="41" t="s">
        <v>2033</v>
      </c>
      <c r="AK733" s="41">
        <v>3</v>
      </c>
      <c r="AL733" s="186">
        <v>2770</v>
      </c>
    </row>
    <row r="734" spans="31:38" x14ac:dyDescent="0.35">
      <c r="AE734" s="41" t="str">
        <f t="shared" si="53"/>
        <v>CAPFOR_538_28_3_202223</v>
      </c>
      <c r="AF734" s="41">
        <v>202223</v>
      </c>
      <c r="AG734" s="41" t="s">
        <v>46</v>
      </c>
      <c r="AH734" s="41">
        <v>538</v>
      </c>
      <c r="AI734" s="41">
        <v>28</v>
      </c>
      <c r="AJ734" s="41" t="s">
        <v>2034</v>
      </c>
      <c r="AK734" s="41">
        <v>3</v>
      </c>
      <c r="AL734" s="186">
        <v>13413</v>
      </c>
    </row>
    <row r="735" spans="31:38" x14ac:dyDescent="0.35">
      <c r="AE735" s="41" t="str">
        <f t="shared" si="53"/>
        <v>CAPFOR_538_29_3_202223</v>
      </c>
      <c r="AF735" s="41">
        <v>202223</v>
      </c>
      <c r="AG735" s="41" t="s">
        <v>46</v>
      </c>
      <c r="AH735" s="41">
        <v>538</v>
      </c>
      <c r="AI735" s="41">
        <v>29</v>
      </c>
      <c r="AJ735" s="41" t="s">
        <v>2035</v>
      </c>
      <c r="AK735" s="41">
        <v>3</v>
      </c>
      <c r="AL735" s="186">
        <v>18452</v>
      </c>
    </row>
    <row r="736" spans="31:38" x14ac:dyDescent="0.35">
      <c r="AE736" s="41" t="str">
        <f t="shared" si="53"/>
        <v>CAPFOR_538_30_3_202223</v>
      </c>
      <c r="AF736" s="41">
        <v>202223</v>
      </c>
      <c r="AG736" s="41" t="s">
        <v>46</v>
      </c>
      <c r="AH736" s="41">
        <v>538</v>
      </c>
      <c r="AI736" s="41">
        <v>30</v>
      </c>
      <c r="AJ736" s="41" t="s">
        <v>1357</v>
      </c>
      <c r="AK736" s="41">
        <v>3</v>
      </c>
      <c r="AL736" s="186">
        <v>3451</v>
      </c>
    </row>
    <row r="737" spans="31:38" x14ac:dyDescent="0.35">
      <c r="AE737" s="41" t="str">
        <f t="shared" si="53"/>
        <v>CAPFOR_538_30.1_3_202223</v>
      </c>
      <c r="AF737" s="41">
        <v>202223</v>
      </c>
      <c r="AG737" s="41" t="s">
        <v>46</v>
      </c>
      <c r="AH737" s="41">
        <v>538</v>
      </c>
      <c r="AI737" s="41">
        <v>30.1</v>
      </c>
      <c r="AJ737" s="41" t="s">
        <v>3616</v>
      </c>
      <c r="AK737" s="41">
        <v>3</v>
      </c>
      <c r="AL737" s="186">
        <v>3451</v>
      </c>
    </row>
    <row r="738" spans="31:38" x14ac:dyDescent="0.35">
      <c r="AE738" s="41" t="str">
        <f t="shared" si="53"/>
        <v>CAPFOR_538_30.2_3_202223</v>
      </c>
      <c r="AF738" s="41">
        <v>202223</v>
      </c>
      <c r="AG738" s="41" t="s">
        <v>46</v>
      </c>
      <c r="AH738" s="41">
        <v>538</v>
      </c>
      <c r="AI738" s="41">
        <v>30.2</v>
      </c>
      <c r="AJ738" s="41" t="s">
        <v>3617</v>
      </c>
      <c r="AK738" s="41">
        <v>3</v>
      </c>
      <c r="AL738" s="186">
        <v>0</v>
      </c>
    </row>
    <row r="739" spans="31:38" x14ac:dyDescent="0.35">
      <c r="AE739" s="41" t="str">
        <f t="shared" si="53"/>
        <v>CAPFOR_538_31_3_202223</v>
      </c>
      <c r="AF739" s="41">
        <v>202223</v>
      </c>
      <c r="AG739" s="41" t="s">
        <v>46</v>
      </c>
      <c r="AH739" s="41">
        <v>538</v>
      </c>
      <c r="AI739" s="41">
        <v>31</v>
      </c>
      <c r="AJ739" s="41" t="s">
        <v>1358</v>
      </c>
      <c r="AK739" s="41">
        <v>3</v>
      </c>
      <c r="AL739" s="186">
        <v>20616</v>
      </c>
    </row>
    <row r="740" spans="31:38" x14ac:dyDescent="0.35">
      <c r="AE740" s="41" t="str">
        <f t="shared" si="53"/>
        <v>CAPFOR_538_31.1_3_202223</v>
      </c>
      <c r="AF740" s="41">
        <v>202223</v>
      </c>
      <c r="AG740" s="41" t="s">
        <v>46</v>
      </c>
      <c r="AH740" s="41">
        <v>538</v>
      </c>
      <c r="AI740" s="41">
        <v>31.1</v>
      </c>
      <c r="AJ740" s="41" t="s">
        <v>2038</v>
      </c>
      <c r="AK740" s="41">
        <v>3</v>
      </c>
      <c r="AL740" s="186">
        <v>4560</v>
      </c>
    </row>
    <row r="741" spans="31:38" x14ac:dyDescent="0.35">
      <c r="AE741" s="41" t="str">
        <f t="shared" si="53"/>
        <v>CAPFOR_538_31.2_3_202223</v>
      </c>
      <c r="AF741" s="41">
        <v>202223</v>
      </c>
      <c r="AG741" s="41" t="s">
        <v>46</v>
      </c>
      <c r="AH741" s="41">
        <v>538</v>
      </c>
      <c r="AI741" s="41">
        <v>31.2</v>
      </c>
      <c r="AJ741" s="41" t="s">
        <v>2039</v>
      </c>
      <c r="AK741" s="41">
        <v>3</v>
      </c>
      <c r="AL741" s="186">
        <v>16056</v>
      </c>
    </row>
    <row r="742" spans="31:38" x14ac:dyDescent="0.35">
      <c r="AE742" s="41" t="str">
        <f t="shared" si="53"/>
        <v>CAPFOR_538_32_3_202223</v>
      </c>
      <c r="AF742" s="41">
        <v>202223</v>
      </c>
      <c r="AG742" s="41" t="s">
        <v>46</v>
      </c>
      <c r="AH742" s="41">
        <v>538</v>
      </c>
      <c r="AI742" s="41">
        <v>32</v>
      </c>
      <c r="AJ742" s="41" t="s">
        <v>3455</v>
      </c>
      <c r="AK742" s="41">
        <v>3</v>
      </c>
      <c r="AL742" s="186">
        <v>85206</v>
      </c>
    </row>
    <row r="743" spans="31:38" x14ac:dyDescent="0.35">
      <c r="AE743" s="41" t="str">
        <f t="shared" si="53"/>
        <v>CAPFOR_538_33_3_202223</v>
      </c>
      <c r="AF743" s="41">
        <v>202223</v>
      </c>
      <c r="AG743" s="41" t="s">
        <v>46</v>
      </c>
      <c r="AH743" s="41">
        <v>538</v>
      </c>
      <c r="AI743" s="41">
        <v>33</v>
      </c>
      <c r="AJ743" s="41" t="s">
        <v>2043</v>
      </c>
      <c r="AK743" s="41">
        <v>3</v>
      </c>
      <c r="AL743" s="186">
        <v>197620</v>
      </c>
    </row>
    <row r="744" spans="31:38" x14ac:dyDescent="0.35">
      <c r="AE744" s="41" t="str">
        <f t="shared" si="53"/>
        <v>CAPFOR_538_33.5_3_202223</v>
      </c>
      <c r="AF744" s="41">
        <v>202223</v>
      </c>
      <c r="AG744" s="41" t="s">
        <v>46</v>
      </c>
      <c r="AH744" s="41">
        <v>538</v>
      </c>
      <c r="AI744" s="41">
        <v>33.5</v>
      </c>
      <c r="AJ744" s="41" t="s">
        <v>3281</v>
      </c>
      <c r="AK744" s="41">
        <v>3</v>
      </c>
      <c r="AL744" s="186">
        <v>0</v>
      </c>
    </row>
    <row r="745" spans="31:38" x14ac:dyDescent="0.35">
      <c r="AE745" s="41" t="str">
        <f t="shared" si="53"/>
        <v>CAPFOR_538_34_3_202223</v>
      </c>
      <c r="AF745" s="41">
        <v>202223</v>
      </c>
      <c r="AG745" s="41" t="s">
        <v>46</v>
      </c>
      <c r="AH745" s="41">
        <v>538</v>
      </c>
      <c r="AI745" s="41">
        <v>34</v>
      </c>
      <c r="AJ745" s="41" t="s">
        <v>3456</v>
      </c>
      <c r="AK745" s="41">
        <v>3</v>
      </c>
      <c r="AL745" s="186">
        <v>24067</v>
      </c>
    </row>
    <row r="746" spans="31:38" x14ac:dyDescent="0.35">
      <c r="AE746" s="41" t="str">
        <f t="shared" si="53"/>
        <v>CAPFOR_538_35_3_202223</v>
      </c>
      <c r="AF746" s="41">
        <v>202223</v>
      </c>
      <c r="AG746" s="41" t="s">
        <v>46</v>
      </c>
      <c r="AH746" s="41">
        <v>538</v>
      </c>
      <c r="AI746" s="41">
        <v>35</v>
      </c>
      <c r="AJ746" s="41" t="s">
        <v>2044</v>
      </c>
      <c r="AK746" s="41">
        <v>3</v>
      </c>
      <c r="AL746" s="186">
        <v>5503</v>
      </c>
    </row>
    <row r="747" spans="31:38" x14ac:dyDescent="0.35">
      <c r="AE747" s="41" t="str">
        <f t="shared" si="53"/>
        <v>CAPFOR_538_36_3_202223</v>
      </c>
      <c r="AF747" s="41">
        <v>202223</v>
      </c>
      <c r="AG747" s="41" t="s">
        <v>46</v>
      </c>
      <c r="AH747" s="41">
        <v>538</v>
      </c>
      <c r="AI747" s="41">
        <v>36</v>
      </c>
      <c r="AJ747" s="41" t="s">
        <v>3457</v>
      </c>
      <c r="AK747" s="41">
        <v>3</v>
      </c>
      <c r="AL747" s="186">
        <v>18564</v>
      </c>
    </row>
    <row r="748" spans="31:38" x14ac:dyDescent="0.35">
      <c r="AE748" s="41" t="str">
        <f t="shared" si="53"/>
        <v>CAPFOR_538_37_3_202223</v>
      </c>
      <c r="AF748" s="41">
        <v>202223</v>
      </c>
      <c r="AG748" s="41" t="s">
        <v>46</v>
      </c>
      <c r="AH748" s="41">
        <v>538</v>
      </c>
      <c r="AI748" s="41">
        <v>37</v>
      </c>
      <c r="AJ748" s="41" t="s">
        <v>3458</v>
      </c>
      <c r="AK748" s="41">
        <v>3</v>
      </c>
      <c r="AL748" s="186">
        <v>216184</v>
      </c>
    </row>
    <row r="749" spans="31:38" x14ac:dyDescent="0.35">
      <c r="AE749" s="41" t="str">
        <f t="shared" si="53"/>
        <v>CAPFOR_538_38_3_202223</v>
      </c>
      <c r="AF749" s="41">
        <v>202223</v>
      </c>
      <c r="AG749" s="41" t="s">
        <v>46</v>
      </c>
      <c r="AH749" s="41">
        <v>538</v>
      </c>
      <c r="AI749" s="41">
        <v>38</v>
      </c>
      <c r="AJ749" s="41" t="s">
        <v>2046</v>
      </c>
      <c r="AK749" s="41">
        <v>3</v>
      </c>
      <c r="AL749" s="186">
        <v>152815</v>
      </c>
    </row>
    <row r="750" spans="31:38" x14ac:dyDescent="0.35">
      <c r="AE750" s="41" t="str">
        <f t="shared" si="53"/>
        <v>CAPFOR_538_39_3_202223</v>
      </c>
      <c r="AF750" s="41">
        <v>202223</v>
      </c>
      <c r="AG750" s="41" t="s">
        <v>46</v>
      </c>
      <c r="AH750" s="41">
        <v>538</v>
      </c>
      <c r="AI750" s="41">
        <v>39</v>
      </c>
      <c r="AJ750" s="41" t="s">
        <v>2047</v>
      </c>
      <c r="AK750" s="41">
        <v>3</v>
      </c>
      <c r="AL750" s="186">
        <v>0</v>
      </c>
    </row>
    <row r="751" spans="31:38" x14ac:dyDescent="0.35">
      <c r="AE751" s="41" t="str">
        <f t="shared" si="53"/>
        <v>CAPFOR_538_40_3_202223</v>
      </c>
      <c r="AF751" s="41">
        <v>202223</v>
      </c>
      <c r="AG751" s="41" t="s">
        <v>46</v>
      </c>
      <c r="AH751" s="41">
        <v>538</v>
      </c>
      <c r="AI751" s="41">
        <v>40</v>
      </c>
      <c r="AJ751" s="41" t="s">
        <v>2048</v>
      </c>
      <c r="AK751" s="41">
        <v>3</v>
      </c>
      <c r="AL751" s="186">
        <v>73848</v>
      </c>
    </row>
    <row r="752" spans="31:38" x14ac:dyDescent="0.35">
      <c r="AE752" s="41" t="str">
        <f t="shared" si="53"/>
        <v>CAPFOR_538_41_3_202223</v>
      </c>
      <c r="AF752" s="41">
        <v>202223</v>
      </c>
      <c r="AG752" s="41" t="s">
        <v>46</v>
      </c>
      <c r="AH752" s="41">
        <v>538</v>
      </c>
      <c r="AI752" s="41">
        <v>41</v>
      </c>
      <c r="AJ752" s="41" t="s">
        <v>2049</v>
      </c>
      <c r="AK752" s="41">
        <v>3</v>
      </c>
      <c r="AL752" s="186">
        <v>176411</v>
      </c>
    </row>
    <row r="753" spans="31:38" x14ac:dyDescent="0.35">
      <c r="AE753" s="41" t="str">
        <f t="shared" si="53"/>
        <v>CAPFOR_538_42_3_202223</v>
      </c>
      <c r="AF753" s="41">
        <v>202223</v>
      </c>
      <c r="AG753" s="41" t="s">
        <v>46</v>
      </c>
      <c r="AH753" s="41">
        <v>538</v>
      </c>
      <c r="AI753" s="41">
        <v>42</v>
      </c>
      <c r="AJ753" s="41" t="s">
        <v>2050</v>
      </c>
      <c r="AK753" s="41">
        <v>3</v>
      </c>
      <c r="AL753" s="186">
        <v>0</v>
      </c>
    </row>
    <row r="754" spans="31:38" x14ac:dyDescent="0.35">
      <c r="AE754" s="41" t="str">
        <f t="shared" si="53"/>
        <v>CAPFOR_538_43_3_202223</v>
      </c>
      <c r="AF754" s="41">
        <v>202223</v>
      </c>
      <c r="AG754" s="41" t="s">
        <v>46</v>
      </c>
      <c r="AH754" s="41">
        <v>538</v>
      </c>
      <c r="AI754" s="41">
        <v>43</v>
      </c>
      <c r="AJ754" s="41" t="s">
        <v>2051</v>
      </c>
      <c r="AK754" s="41">
        <v>3</v>
      </c>
      <c r="AL754" s="186">
        <v>43217</v>
      </c>
    </row>
    <row r="755" spans="31:38" x14ac:dyDescent="0.35">
      <c r="AE755" s="41" t="str">
        <f t="shared" si="53"/>
        <v>CAPFOR_538_44_3_202223</v>
      </c>
      <c r="AF755" s="41">
        <v>202223</v>
      </c>
      <c r="AG755" s="41" t="s">
        <v>46</v>
      </c>
      <c r="AH755" s="41">
        <v>538</v>
      </c>
      <c r="AI755" s="41">
        <v>44</v>
      </c>
      <c r="AJ755" s="41" t="s">
        <v>3261</v>
      </c>
      <c r="AK755" s="41">
        <v>3</v>
      </c>
      <c r="AL755" s="186">
        <v>230785</v>
      </c>
    </row>
    <row r="756" spans="31:38" x14ac:dyDescent="0.35">
      <c r="AE756" s="41" t="str">
        <f t="shared" si="53"/>
        <v>CAPFOR_538_45_3_202223</v>
      </c>
      <c r="AF756" s="41">
        <v>202223</v>
      </c>
      <c r="AG756" s="41" t="s">
        <v>46</v>
      </c>
      <c r="AH756" s="41">
        <v>538</v>
      </c>
      <c r="AI756" s="41">
        <v>45</v>
      </c>
      <c r="AJ756" s="41" t="s">
        <v>3262</v>
      </c>
      <c r="AK756" s="41">
        <v>3</v>
      </c>
      <c r="AL756" s="186">
        <v>241693</v>
      </c>
    </row>
    <row r="757" spans="31:38" x14ac:dyDescent="0.35">
      <c r="AE757" s="41" t="str">
        <f t="shared" si="53"/>
        <v>CAPFOR_538_46_3_202223</v>
      </c>
      <c r="AF757" s="41">
        <v>202223</v>
      </c>
      <c r="AG757" s="41" t="s">
        <v>46</v>
      </c>
      <c r="AH757" s="41">
        <v>538</v>
      </c>
      <c r="AI757" s="41">
        <v>46</v>
      </c>
      <c r="AJ757" s="41" t="s">
        <v>2060</v>
      </c>
      <c r="AK757" s="41">
        <v>3</v>
      </c>
      <c r="AL757" s="186">
        <v>0</v>
      </c>
    </row>
    <row r="758" spans="31:38" x14ac:dyDescent="0.35">
      <c r="AE758" s="41" t="str">
        <f t="shared" si="53"/>
        <v>CAPFOR_538_47_3_202223</v>
      </c>
      <c r="AF758" s="41">
        <v>202223</v>
      </c>
      <c r="AG758" s="41" t="s">
        <v>46</v>
      </c>
      <c r="AH758" s="41">
        <v>538</v>
      </c>
      <c r="AI758" s="41">
        <v>47</v>
      </c>
      <c r="AJ758" s="41" t="s">
        <v>2061</v>
      </c>
      <c r="AK758" s="41">
        <v>3</v>
      </c>
      <c r="AL758" s="186">
        <v>0</v>
      </c>
    </row>
    <row r="759" spans="31:38" x14ac:dyDescent="0.35">
      <c r="AE759" s="41" t="str">
        <f t="shared" si="53"/>
        <v>CAPFOR_538_48_3_202223</v>
      </c>
      <c r="AF759" s="41">
        <v>202223</v>
      </c>
      <c r="AG759" s="41" t="s">
        <v>46</v>
      </c>
      <c r="AH759" s="41">
        <v>538</v>
      </c>
      <c r="AI759" s="41">
        <v>48</v>
      </c>
      <c r="AJ759" s="41" t="s">
        <v>2029</v>
      </c>
      <c r="AK759" s="41">
        <v>3</v>
      </c>
      <c r="AL759" s="186">
        <v>0</v>
      </c>
    </row>
    <row r="760" spans="31:38" x14ac:dyDescent="0.35">
      <c r="AE760" s="41" t="str">
        <f t="shared" si="53"/>
        <v>CAPFOR_538_49_3_202223</v>
      </c>
      <c r="AF760" s="41">
        <v>202223</v>
      </c>
      <c r="AG760" s="41" t="s">
        <v>46</v>
      </c>
      <c r="AH760" s="41">
        <v>538</v>
      </c>
      <c r="AI760" s="41">
        <v>49</v>
      </c>
      <c r="AJ760" s="41" t="s">
        <v>2030</v>
      </c>
      <c r="AK760" s="41">
        <v>3</v>
      </c>
      <c r="AL760" s="186">
        <v>463</v>
      </c>
    </row>
    <row r="761" spans="31:38" x14ac:dyDescent="0.35">
      <c r="AE761" s="41" t="str">
        <f t="shared" si="53"/>
        <v>CAPFOR_538_50_3_202223</v>
      </c>
      <c r="AF761" s="41">
        <v>202223</v>
      </c>
      <c r="AG761" s="41" t="s">
        <v>46</v>
      </c>
      <c r="AH761" s="41">
        <v>538</v>
      </c>
      <c r="AI761" s="41">
        <v>50</v>
      </c>
      <c r="AJ761" s="41" t="s">
        <v>2031</v>
      </c>
      <c r="AK761" s="41">
        <v>3</v>
      </c>
      <c r="AL761" s="186">
        <v>8529</v>
      </c>
    </row>
    <row r="762" spans="31:38" x14ac:dyDescent="0.35">
      <c r="AE762" s="41" t="str">
        <f t="shared" si="53"/>
        <v>CAPFOR_540_1_1_202223</v>
      </c>
      <c r="AF762" s="41">
        <v>202223</v>
      </c>
      <c r="AG762" s="41" t="s">
        <v>46</v>
      </c>
      <c r="AH762" s="41">
        <v>540</v>
      </c>
      <c r="AI762" s="41">
        <v>1</v>
      </c>
      <c r="AJ762" s="41" t="s">
        <v>1334</v>
      </c>
      <c r="AK762" s="41">
        <v>1</v>
      </c>
      <c r="AL762" s="186">
        <v>26128</v>
      </c>
    </row>
    <row r="763" spans="31:38" x14ac:dyDescent="0.35">
      <c r="AE763" s="41" t="str">
        <f t="shared" si="53"/>
        <v>CAPFOR_540_2_1_202223</v>
      </c>
      <c r="AF763" s="41">
        <v>202223</v>
      </c>
      <c r="AG763" s="41" t="s">
        <v>46</v>
      </c>
      <c r="AH763" s="41">
        <v>540</v>
      </c>
      <c r="AI763" s="41">
        <v>2</v>
      </c>
      <c r="AJ763" s="41" t="s">
        <v>3254</v>
      </c>
      <c r="AK763" s="41">
        <v>1</v>
      </c>
      <c r="AL763" s="186">
        <v>4931</v>
      </c>
    </row>
    <row r="764" spans="31:38" x14ac:dyDescent="0.35">
      <c r="AE764" s="41" t="str">
        <f t="shared" si="53"/>
        <v>CAPFOR_540_3_1_202223</v>
      </c>
      <c r="AF764" s="41">
        <v>202223</v>
      </c>
      <c r="AG764" s="41" t="s">
        <v>46</v>
      </c>
      <c r="AH764" s="41">
        <v>540</v>
      </c>
      <c r="AI764" s="41">
        <v>3</v>
      </c>
      <c r="AJ764" s="41" t="s">
        <v>3165</v>
      </c>
      <c r="AK764" s="41">
        <v>1</v>
      </c>
      <c r="AL764" s="186">
        <v>31097</v>
      </c>
    </row>
    <row r="765" spans="31:38" x14ac:dyDescent="0.35">
      <c r="AE765" s="41" t="str">
        <f t="shared" si="53"/>
        <v>CAPFOR_540_4_1_202223</v>
      </c>
      <c r="AF765" s="41">
        <v>202223</v>
      </c>
      <c r="AG765" s="41" t="s">
        <v>46</v>
      </c>
      <c r="AH765" s="41">
        <v>540</v>
      </c>
      <c r="AI765" s="41">
        <v>4</v>
      </c>
      <c r="AJ765" s="41" t="s">
        <v>3255</v>
      </c>
      <c r="AK765" s="41">
        <v>1</v>
      </c>
      <c r="AL765" s="186">
        <v>4867</v>
      </c>
    </row>
    <row r="766" spans="31:38" x14ac:dyDescent="0.35">
      <c r="AE766" s="41" t="str">
        <f t="shared" si="53"/>
        <v>CAPFOR_540_5_1_202223</v>
      </c>
      <c r="AF766" s="41">
        <v>202223</v>
      </c>
      <c r="AG766" s="41" t="s">
        <v>46</v>
      </c>
      <c r="AH766" s="41">
        <v>540</v>
      </c>
      <c r="AI766" s="41">
        <v>5</v>
      </c>
      <c r="AJ766" s="41" t="s">
        <v>664</v>
      </c>
      <c r="AK766" s="41">
        <v>1</v>
      </c>
      <c r="AL766" s="186">
        <v>7596</v>
      </c>
    </row>
    <row r="767" spans="31:38" x14ac:dyDescent="0.35">
      <c r="AE767" s="41" t="str">
        <f t="shared" si="53"/>
        <v>CAPFOR_540_6_1_202223</v>
      </c>
      <c r="AF767" s="41">
        <v>202223</v>
      </c>
      <c r="AG767" s="41" t="s">
        <v>46</v>
      </c>
      <c r="AH767" s="41">
        <v>540</v>
      </c>
      <c r="AI767" s="41">
        <v>6</v>
      </c>
      <c r="AJ767" s="41" t="s">
        <v>3192</v>
      </c>
      <c r="AK767" s="41">
        <v>1</v>
      </c>
      <c r="AL767" s="186">
        <v>1548</v>
      </c>
    </row>
    <row r="768" spans="31:38" x14ac:dyDescent="0.35">
      <c r="AE768" s="41" t="str">
        <f t="shared" si="53"/>
        <v>CAPFOR_540_7_1_202223</v>
      </c>
      <c r="AF768" s="41">
        <v>202223</v>
      </c>
      <c r="AG768" s="41" t="s">
        <v>46</v>
      </c>
      <c r="AH768" s="41">
        <v>540</v>
      </c>
      <c r="AI768" s="41">
        <v>7</v>
      </c>
      <c r="AJ768" s="41" t="s">
        <v>2157</v>
      </c>
      <c r="AK768" s="41">
        <v>1</v>
      </c>
      <c r="AL768" s="186">
        <v>8843</v>
      </c>
    </row>
    <row r="769" spans="31:38" x14ac:dyDescent="0.35">
      <c r="AE769" s="41" t="str">
        <f t="shared" si="53"/>
        <v>CAPFOR_540_8_1_202223</v>
      </c>
      <c r="AF769" s="41">
        <v>202223</v>
      </c>
      <c r="AG769" s="41" t="s">
        <v>46</v>
      </c>
      <c r="AH769" s="41">
        <v>540</v>
      </c>
      <c r="AI769" s="41">
        <v>8</v>
      </c>
      <c r="AJ769" s="41" t="s">
        <v>3449</v>
      </c>
      <c r="AK769" s="41">
        <v>1</v>
      </c>
      <c r="AL769" s="186">
        <v>22854</v>
      </c>
    </row>
    <row r="770" spans="31:38" x14ac:dyDescent="0.35">
      <c r="AE770" s="41" t="str">
        <f t="shared" si="53"/>
        <v>CAPFOR_540_9_1_202223</v>
      </c>
      <c r="AF770" s="41">
        <v>202223</v>
      </c>
      <c r="AG770" s="41" t="s">
        <v>46</v>
      </c>
      <c r="AH770" s="41">
        <v>540</v>
      </c>
      <c r="AI770" s="41">
        <v>9</v>
      </c>
      <c r="AJ770" s="41" t="s">
        <v>2322</v>
      </c>
      <c r="AK770" s="41">
        <v>1</v>
      </c>
      <c r="AL770" s="186">
        <v>0</v>
      </c>
    </row>
    <row r="771" spans="31:38" x14ac:dyDescent="0.35">
      <c r="AE771" s="41" t="str">
        <f t="shared" si="53"/>
        <v>CAPFOR_540_10_1_202223</v>
      </c>
      <c r="AF771" s="41">
        <v>202223</v>
      </c>
      <c r="AG771" s="41" t="s">
        <v>46</v>
      </c>
      <c r="AH771" s="41">
        <v>540</v>
      </c>
      <c r="AI771" s="41">
        <v>10</v>
      </c>
      <c r="AJ771" s="41" t="s">
        <v>3196</v>
      </c>
      <c r="AK771" s="41">
        <v>1</v>
      </c>
      <c r="AL771" s="186">
        <v>8990</v>
      </c>
    </row>
    <row r="772" spans="31:38" x14ac:dyDescent="0.35">
      <c r="AE772" s="41" t="str">
        <f t="shared" si="53"/>
        <v>CAPFOR_540_11_1_202223</v>
      </c>
      <c r="AF772" s="41">
        <v>202223</v>
      </c>
      <c r="AG772" s="41" t="s">
        <v>46</v>
      </c>
      <c r="AH772" s="41">
        <v>540</v>
      </c>
      <c r="AI772" s="41">
        <v>11</v>
      </c>
      <c r="AJ772" s="41" t="s">
        <v>3450</v>
      </c>
      <c r="AK772" s="41">
        <v>1</v>
      </c>
      <c r="AL772" s="186">
        <v>8990</v>
      </c>
    </row>
    <row r="773" spans="31:38" x14ac:dyDescent="0.35">
      <c r="AE773" s="41" t="str">
        <f t="shared" si="53"/>
        <v>CAPFOR_540_12_1_202223</v>
      </c>
      <c r="AF773" s="41">
        <v>202223</v>
      </c>
      <c r="AG773" s="41" t="s">
        <v>46</v>
      </c>
      <c r="AH773" s="41">
        <v>540</v>
      </c>
      <c r="AI773" s="41">
        <v>12</v>
      </c>
      <c r="AJ773" s="41" t="s">
        <v>3170</v>
      </c>
      <c r="AK773" s="41">
        <v>1</v>
      </c>
      <c r="AL773" s="186">
        <v>0</v>
      </c>
    </row>
    <row r="774" spans="31:38" x14ac:dyDescent="0.35">
      <c r="AE774" s="41" t="str">
        <f t="shared" ref="AE774:AE837" si="54">AG774&amp;"_"&amp;AH774&amp;"_"&amp;AI774&amp;"_"&amp;AK774&amp;"_"&amp;AF774</f>
        <v>CAPFOR_540_13_1_202223</v>
      </c>
      <c r="AF774" s="41">
        <v>202223</v>
      </c>
      <c r="AG774" s="41" t="s">
        <v>46</v>
      </c>
      <c r="AH774" s="41">
        <v>540</v>
      </c>
      <c r="AI774" s="41">
        <v>13</v>
      </c>
      <c r="AJ774" s="41" t="s">
        <v>3451</v>
      </c>
      <c r="AK774" s="41">
        <v>1</v>
      </c>
      <c r="AL774" s="186">
        <v>94000</v>
      </c>
    </row>
    <row r="775" spans="31:38" x14ac:dyDescent="0.35">
      <c r="AE775" s="41" t="str">
        <f t="shared" si="54"/>
        <v>CAPFOR_540_14_1_202223</v>
      </c>
      <c r="AF775" s="41">
        <v>202223</v>
      </c>
      <c r="AG775" s="41" t="s">
        <v>46</v>
      </c>
      <c r="AH775" s="41">
        <v>540</v>
      </c>
      <c r="AI775" s="41">
        <v>14</v>
      </c>
      <c r="AJ775" s="41" t="s">
        <v>3452</v>
      </c>
      <c r="AK775" s="41">
        <v>1</v>
      </c>
      <c r="AL775" s="186">
        <v>0</v>
      </c>
    </row>
    <row r="776" spans="31:38" x14ac:dyDescent="0.35">
      <c r="AE776" s="41" t="str">
        <f t="shared" si="54"/>
        <v>CAPFOR_540_15_1_202223</v>
      </c>
      <c r="AF776" s="41">
        <v>202223</v>
      </c>
      <c r="AG776" s="41" t="s">
        <v>46</v>
      </c>
      <c r="AH776" s="41">
        <v>540</v>
      </c>
      <c r="AI776" s="41">
        <v>15</v>
      </c>
      <c r="AJ776" s="41" t="s">
        <v>3256</v>
      </c>
      <c r="AK776" s="41">
        <v>1</v>
      </c>
      <c r="AL776" s="186">
        <v>0</v>
      </c>
    </row>
    <row r="777" spans="31:38" x14ac:dyDescent="0.35">
      <c r="AE777" s="41" t="str">
        <f t="shared" si="54"/>
        <v>CAPFOR_540_16_1_202223</v>
      </c>
      <c r="AF777" s="41">
        <v>202223</v>
      </c>
      <c r="AG777" s="41" t="s">
        <v>46</v>
      </c>
      <c r="AH777" s="41">
        <v>540</v>
      </c>
      <c r="AI777" s="41">
        <v>16</v>
      </c>
      <c r="AJ777" s="41" t="s">
        <v>3453</v>
      </c>
      <c r="AK777" s="41">
        <v>1</v>
      </c>
      <c r="AL777" s="186">
        <v>94000</v>
      </c>
    </row>
    <row r="778" spans="31:38" x14ac:dyDescent="0.35">
      <c r="AE778" s="41" t="str">
        <f t="shared" si="54"/>
        <v>CAPFOR_540_17_1_202223</v>
      </c>
      <c r="AF778" s="41">
        <v>202223</v>
      </c>
      <c r="AG778" s="41" t="s">
        <v>46</v>
      </c>
      <c r="AH778" s="41">
        <v>540</v>
      </c>
      <c r="AI778" s="41">
        <v>17</v>
      </c>
      <c r="AJ778" s="41" t="s">
        <v>2010</v>
      </c>
      <c r="AK778" s="41">
        <v>1</v>
      </c>
      <c r="AL778" s="186">
        <v>0</v>
      </c>
    </row>
    <row r="779" spans="31:38" x14ac:dyDescent="0.35">
      <c r="AE779" s="41" t="str">
        <f t="shared" si="54"/>
        <v>CAPFOR_540_17.1_1_202223</v>
      </c>
      <c r="AF779" s="41">
        <v>202223</v>
      </c>
      <c r="AG779" s="41" t="s">
        <v>46</v>
      </c>
      <c r="AH779" s="41">
        <v>540</v>
      </c>
      <c r="AI779" s="41">
        <v>17.100000000000001</v>
      </c>
      <c r="AJ779" s="41" t="s">
        <v>3494</v>
      </c>
      <c r="AK779" s="41">
        <v>1</v>
      </c>
      <c r="AL779" s="186">
        <v>0</v>
      </c>
    </row>
    <row r="780" spans="31:38" x14ac:dyDescent="0.35">
      <c r="AE780" s="41" t="str">
        <f t="shared" si="54"/>
        <v>CAPFOR_540_19_3_202223</v>
      </c>
      <c r="AF780" s="41">
        <v>202223</v>
      </c>
      <c r="AG780" s="41" t="s">
        <v>46</v>
      </c>
      <c r="AH780" s="41">
        <v>540</v>
      </c>
      <c r="AI780" s="41">
        <v>19</v>
      </c>
      <c r="AJ780" s="41" t="s">
        <v>3258</v>
      </c>
      <c r="AK780" s="41">
        <v>3</v>
      </c>
      <c r="AL780" s="186">
        <v>94000</v>
      </c>
    </row>
    <row r="781" spans="31:38" x14ac:dyDescent="0.35">
      <c r="AE781" s="41" t="str">
        <f t="shared" si="54"/>
        <v>CAPFOR_540_20_3_202223</v>
      </c>
      <c r="AF781" s="41">
        <v>202223</v>
      </c>
      <c r="AG781" s="41" t="s">
        <v>46</v>
      </c>
      <c r="AH781" s="41">
        <v>540</v>
      </c>
      <c r="AI781" s="41">
        <v>20</v>
      </c>
      <c r="AJ781" s="41" t="s">
        <v>1308</v>
      </c>
      <c r="AK781" s="41">
        <v>3</v>
      </c>
      <c r="AL781" s="186">
        <v>0</v>
      </c>
    </row>
    <row r="782" spans="31:38" x14ac:dyDescent="0.35">
      <c r="AE782" s="41" t="str">
        <f t="shared" si="54"/>
        <v>CAPFOR_540_21_3_202223</v>
      </c>
      <c r="AF782" s="41">
        <v>202223</v>
      </c>
      <c r="AG782" s="41" t="s">
        <v>46</v>
      </c>
      <c r="AH782" s="41">
        <v>540</v>
      </c>
      <c r="AI782" s="41">
        <v>21</v>
      </c>
      <c r="AJ782" s="41" t="s">
        <v>1309</v>
      </c>
      <c r="AK782" s="41">
        <v>3</v>
      </c>
      <c r="AL782" s="186">
        <v>4842</v>
      </c>
    </row>
    <row r="783" spans="31:38" x14ac:dyDescent="0.35">
      <c r="AE783" s="41" t="str">
        <f t="shared" si="54"/>
        <v>CAPFOR_540_22_3_202223</v>
      </c>
      <c r="AF783" s="41">
        <v>202223</v>
      </c>
      <c r="AG783" s="41" t="s">
        <v>46</v>
      </c>
      <c r="AH783" s="41">
        <v>540</v>
      </c>
      <c r="AI783" s="41">
        <v>22</v>
      </c>
      <c r="AJ783" s="41" t="s">
        <v>3454</v>
      </c>
      <c r="AK783" s="41">
        <v>3</v>
      </c>
      <c r="AL783" s="186">
        <v>4842</v>
      </c>
    </row>
    <row r="784" spans="31:38" x14ac:dyDescent="0.35">
      <c r="AE784" s="41" t="str">
        <f t="shared" si="54"/>
        <v>CAPFOR_540_23_3_202223</v>
      </c>
      <c r="AF784" s="41">
        <v>202223</v>
      </c>
      <c r="AG784" s="41" t="s">
        <v>46</v>
      </c>
      <c r="AH784" s="41">
        <v>540</v>
      </c>
      <c r="AI784" s="41">
        <v>23</v>
      </c>
      <c r="AJ784" s="41" t="s">
        <v>2027</v>
      </c>
      <c r="AK784" s="41">
        <v>3</v>
      </c>
      <c r="AL784" s="186">
        <v>26074</v>
      </c>
    </row>
    <row r="785" spans="31:38" x14ac:dyDescent="0.35">
      <c r="AE785" s="41" t="str">
        <f t="shared" si="54"/>
        <v>CAPFOR_540_25_3_202223</v>
      </c>
      <c r="AF785" s="41">
        <v>202223</v>
      </c>
      <c r="AG785" s="41" t="s">
        <v>46</v>
      </c>
      <c r="AH785" s="41">
        <v>540</v>
      </c>
      <c r="AI785" s="41">
        <v>25</v>
      </c>
      <c r="AJ785" s="41" t="s">
        <v>1370</v>
      </c>
      <c r="AK785" s="41">
        <v>3</v>
      </c>
      <c r="AL785" s="186">
        <v>1259</v>
      </c>
    </row>
    <row r="786" spans="31:38" x14ac:dyDescent="0.35">
      <c r="AE786" s="41" t="str">
        <f t="shared" si="54"/>
        <v>CAPFOR_540_26_3_202223</v>
      </c>
      <c r="AF786" s="41">
        <v>202223</v>
      </c>
      <c r="AG786" s="41" t="s">
        <v>46</v>
      </c>
      <c r="AH786" s="41">
        <v>540</v>
      </c>
      <c r="AI786" s="41">
        <v>26</v>
      </c>
      <c r="AJ786" s="41" t="s">
        <v>2032</v>
      </c>
      <c r="AK786" s="41">
        <v>3</v>
      </c>
      <c r="AL786" s="186">
        <v>20710</v>
      </c>
    </row>
    <row r="787" spans="31:38" x14ac:dyDescent="0.35">
      <c r="AE787" s="41" t="str">
        <f t="shared" si="54"/>
        <v>CAPFOR_540_27_3_202223</v>
      </c>
      <c r="AF787" s="41">
        <v>202223</v>
      </c>
      <c r="AG787" s="41" t="s">
        <v>46</v>
      </c>
      <c r="AH787" s="41">
        <v>540</v>
      </c>
      <c r="AI787" s="41">
        <v>27</v>
      </c>
      <c r="AJ787" s="41" t="s">
        <v>2033</v>
      </c>
      <c r="AK787" s="41">
        <v>3</v>
      </c>
      <c r="AL787" s="186">
        <v>0</v>
      </c>
    </row>
    <row r="788" spans="31:38" x14ac:dyDescent="0.35">
      <c r="AE788" s="41" t="str">
        <f t="shared" si="54"/>
        <v>CAPFOR_540_28_3_202223</v>
      </c>
      <c r="AF788" s="41">
        <v>202223</v>
      </c>
      <c r="AG788" s="41" t="s">
        <v>46</v>
      </c>
      <c r="AH788" s="41">
        <v>540</v>
      </c>
      <c r="AI788" s="41">
        <v>28</v>
      </c>
      <c r="AJ788" s="41" t="s">
        <v>2034</v>
      </c>
      <c r="AK788" s="41">
        <v>3</v>
      </c>
      <c r="AL788" s="186">
        <v>27588</v>
      </c>
    </row>
    <row r="789" spans="31:38" x14ac:dyDescent="0.35">
      <c r="AE789" s="41" t="str">
        <f t="shared" si="54"/>
        <v>CAPFOR_540_29_3_202223</v>
      </c>
      <c r="AF789" s="41">
        <v>202223</v>
      </c>
      <c r="AG789" s="41" t="s">
        <v>46</v>
      </c>
      <c r="AH789" s="41">
        <v>540</v>
      </c>
      <c r="AI789" s="41">
        <v>29</v>
      </c>
      <c r="AJ789" s="41" t="s">
        <v>2035</v>
      </c>
      <c r="AK789" s="41">
        <v>3</v>
      </c>
      <c r="AL789" s="186">
        <v>0</v>
      </c>
    </row>
    <row r="790" spans="31:38" x14ac:dyDescent="0.35">
      <c r="AE790" s="41" t="str">
        <f t="shared" si="54"/>
        <v>CAPFOR_540_30_3_202223</v>
      </c>
      <c r="AF790" s="41">
        <v>202223</v>
      </c>
      <c r="AG790" s="41" t="s">
        <v>46</v>
      </c>
      <c r="AH790" s="41">
        <v>540</v>
      </c>
      <c r="AI790" s="41">
        <v>30</v>
      </c>
      <c r="AJ790" s="41" t="s">
        <v>1357</v>
      </c>
      <c r="AK790" s="41">
        <v>3</v>
      </c>
      <c r="AL790" s="186">
        <v>6867</v>
      </c>
    </row>
    <row r="791" spans="31:38" x14ac:dyDescent="0.35">
      <c r="AE791" s="41" t="str">
        <f t="shared" si="54"/>
        <v>CAPFOR_540_30.1_3_202223</v>
      </c>
      <c r="AF791" s="41">
        <v>202223</v>
      </c>
      <c r="AG791" s="41" t="s">
        <v>46</v>
      </c>
      <c r="AH791" s="41">
        <v>540</v>
      </c>
      <c r="AI791" s="41">
        <v>30.1</v>
      </c>
      <c r="AJ791" s="41" t="s">
        <v>3616</v>
      </c>
      <c r="AK791" s="41">
        <v>3</v>
      </c>
      <c r="AL791" s="186">
        <v>6867</v>
      </c>
    </row>
    <row r="792" spans="31:38" x14ac:dyDescent="0.35">
      <c r="AE792" s="41" t="str">
        <f t="shared" si="54"/>
        <v>CAPFOR_540_30.2_3_202223</v>
      </c>
      <c r="AF792" s="41">
        <v>202223</v>
      </c>
      <c r="AG792" s="41" t="s">
        <v>46</v>
      </c>
      <c r="AH792" s="41">
        <v>540</v>
      </c>
      <c r="AI792" s="41">
        <v>30.2</v>
      </c>
      <c r="AJ792" s="41" t="s">
        <v>3617</v>
      </c>
      <c r="AK792" s="41">
        <v>3</v>
      </c>
      <c r="AL792" s="186">
        <v>0</v>
      </c>
    </row>
    <row r="793" spans="31:38" x14ac:dyDescent="0.35">
      <c r="AE793" s="41" t="str">
        <f t="shared" si="54"/>
        <v>CAPFOR_540_31_3_202223</v>
      </c>
      <c r="AF793" s="41">
        <v>202223</v>
      </c>
      <c r="AG793" s="41" t="s">
        <v>46</v>
      </c>
      <c r="AH793" s="41">
        <v>540</v>
      </c>
      <c r="AI793" s="41">
        <v>31</v>
      </c>
      <c r="AJ793" s="41" t="s">
        <v>1358</v>
      </c>
      <c r="AK793" s="41">
        <v>3</v>
      </c>
      <c r="AL793" s="186">
        <v>11502</v>
      </c>
    </row>
    <row r="794" spans="31:38" x14ac:dyDescent="0.35">
      <c r="AE794" s="41" t="str">
        <f t="shared" si="54"/>
        <v>CAPFOR_540_31.1_3_202223</v>
      </c>
      <c r="AF794" s="41">
        <v>202223</v>
      </c>
      <c r="AG794" s="41" t="s">
        <v>46</v>
      </c>
      <c r="AH794" s="41">
        <v>540</v>
      </c>
      <c r="AI794" s="41">
        <v>31.1</v>
      </c>
      <c r="AJ794" s="41" t="s">
        <v>2038</v>
      </c>
      <c r="AK794" s="41">
        <v>3</v>
      </c>
      <c r="AL794" s="186">
        <v>11502</v>
      </c>
    </row>
    <row r="795" spans="31:38" x14ac:dyDescent="0.35">
      <c r="AE795" s="41" t="str">
        <f t="shared" si="54"/>
        <v>CAPFOR_540_31.2_3_202223</v>
      </c>
      <c r="AF795" s="41">
        <v>202223</v>
      </c>
      <c r="AG795" s="41" t="s">
        <v>46</v>
      </c>
      <c r="AH795" s="41">
        <v>540</v>
      </c>
      <c r="AI795" s="41">
        <v>31.2</v>
      </c>
      <c r="AJ795" s="41" t="s">
        <v>2039</v>
      </c>
      <c r="AK795" s="41">
        <v>3</v>
      </c>
      <c r="AL795" s="186">
        <v>0</v>
      </c>
    </row>
    <row r="796" spans="31:38" x14ac:dyDescent="0.35">
      <c r="AE796" s="41" t="str">
        <f t="shared" si="54"/>
        <v>CAPFOR_540_32_3_202223</v>
      </c>
      <c r="AF796" s="41">
        <v>202223</v>
      </c>
      <c r="AG796" s="41" t="s">
        <v>46</v>
      </c>
      <c r="AH796" s="41">
        <v>540</v>
      </c>
      <c r="AI796" s="41">
        <v>32</v>
      </c>
      <c r="AJ796" s="41" t="s">
        <v>3455</v>
      </c>
      <c r="AK796" s="41">
        <v>3</v>
      </c>
      <c r="AL796" s="186">
        <v>94000</v>
      </c>
    </row>
    <row r="797" spans="31:38" x14ac:dyDescent="0.35">
      <c r="AE797" s="41" t="str">
        <f t="shared" si="54"/>
        <v>CAPFOR_540_33_3_202223</v>
      </c>
      <c r="AF797" s="41">
        <v>202223</v>
      </c>
      <c r="AG797" s="41" t="s">
        <v>46</v>
      </c>
      <c r="AH797" s="41">
        <v>540</v>
      </c>
      <c r="AI797" s="41">
        <v>33</v>
      </c>
      <c r="AJ797" s="41" t="s">
        <v>2043</v>
      </c>
      <c r="AK797" s="41">
        <v>3</v>
      </c>
      <c r="AL797" s="186">
        <v>504182</v>
      </c>
    </row>
    <row r="798" spans="31:38" x14ac:dyDescent="0.35">
      <c r="AE798" s="41" t="str">
        <f t="shared" si="54"/>
        <v>CAPFOR_540_33.5_3_202223</v>
      </c>
      <c r="AF798" s="41">
        <v>202223</v>
      </c>
      <c r="AG798" s="41" t="s">
        <v>46</v>
      </c>
      <c r="AH798" s="41">
        <v>540</v>
      </c>
      <c r="AI798" s="41">
        <v>33.5</v>
      </c>
      <c r="AJ798" s="41" t="s">
        <v>3281</v>
      </c>
      <c r="AK798" s="41">
        <v>3</v>
      </c>
      <c r="AL798" s="186">
        <v>0</v>
      </c>
    </row>
    <row r="799" spans="31:38" x14ac:dyDescent="0.35">
      <c r="AE799" s="41" t="str">
        <f t="shared" si="54"/>
        <v>CAPFOR_540_34_3_202223</v>
      </c>
      <c r="AF799" s="41">
        <v>202223</v>
      </c>
      <c r="AG799" s="41" t="s">
        <v>46</v>
      </c>
      <c r="AH799" s="41">
        <v>540</v>
      </c>
      <c r="AI799" s="41">
        <v>34</v>
      </c>
      <c r="AJ799" s="41" t="s">
        <v>3456</v>
      </c>
      <c r="AK799" s="41">
        <v>3</v>
      </c>
      <c r="AL799" s="186">
        <v>18369</v>
      </c>
    </row>
    <row r="800" spans="31:38" x14ac:dyDescent="0.35">
      <c r="AE800" s="41" t="str">
        <f t="shared" si="54"/>
        <v>CAPFOR_540_35_3_202223</v>
      </c>
      <c r="AF800" s="41">
        <v>202223</v>
      </c>
      <c r="AG800" s="41" t="s">
        <v>46</v>
      </c>
      <c r="AH800" s="41">
        <v>540</v>
      </c>
      <c r="AI800" s="41">
        <v>35</v>
      </c>
      <c r="AJ800" s="41" t="s">
        <v>2044</v>
      </c>
      <c r="AK800" s="41">
        <v>3</v>
      </c>
      <c r="AL800" s="186">
        <v>15114</v>
      </c>
    </row>
    <row r="801" spans="31:38" x14ac:dyDescent="0.35">
      <c r="AE801" s="41" t="str">
        <f t="shared" si="54"/>
        <v>CAPFOR_540_36_3_202223</v>
      </c>
      <c r="AF801" s="41">
        <v>202223</v>
      </c>
      <c r="AG801" s="41" t="s">
        <v>46</v>
      </c>
      <c r="AH801" s="41">
        <v>540</v>
      </c>
      <c r="AI801" s="41">
        <v>36</v>
      </c>
      <c r="AJ801" s="41" t="s">
        <v>3457</v>
      </c>
      <c r="AK801" s="41">
        <v>3</v>
      </c>
      <c r="AL801" s="186">
        <v>3255</v>
      </c>
    </row>
    <row r="802" spans="31:38" x14ac:dyDescent="0.35">
      <c r="AE802" s="41" t="str">
        <f t="shared" si="54"/>
        <v>CAPFOR_540_37_3_202223</v>
      </c>
      <c r="AF802" s="41">
        <v>202223</v>
      </c>
      <c r="AG802" s="41" t="s">
        <v>46</v>
      </c>
      <c r="AH802" s="41">
        <v>540</v>
      </c>
      <c r="AI802" s="41">
        <v>37</v>
      </c>
      <c r="AJ802" s="41" t="s">
        <v>3458</v>
      </c>
      <c r="AK802" s="41">
        <v>3</v>
      </c>
      <c r="AL802" s="186">
        <v>507437</v>
      </c>
    </row>
    <row r="803" spans="31:38" x14ac:dyDescent="0.35">
      <c r="AE803" s="41" t="str">
        <f t="shared" si="54"/>
        <v>CAPFOR_540_38_3_202223</v>
      </c>
      <c r="AF803" s="41">
        <v>202223</v>
      </c>
      <c r="AG803" s="41" t="s">
        <v>46</v>
      </c>
      <c r="AH803" s="41">
        <v>540</v>
      </c>
      <c r="AI803" s="41">
        <v>38</v>
      </c>
      <c r="AJ803" s="41" t="s">
        <v>2046</v>
      </c>
      <c r="AK803" s="41">
        <v>3</v>
      </c>
      <c r="AL803" s="186">
        <v>342807</v>
      </c>
    </row>
    <row r="804" spans="31:38" x14ac:dyDescent="0.35">
      <c r="AE804" s="41" t="str">
        <f t="shared" si="54"/>
        <v>CAPFOR_540_39_3_202223</v>
      </c>
      <c r="AF804" s="41">
        <v>202223</v>
      </c>
      <c r="AG804" s="41" t="s">
        <v>46</v>
      </c>
      <c r="AH804" s="41">
        <v>540</v>
      </c>
      <c r="AI804" s="41">
        <v>39</v>
      </c>
      <c r="AJ804" s="41" t="s">
        <v>2047</v>
      </c>
      <c r="AK804" s="41">
        <v>3</v>
      </c>
      <c r="AL804" s="186">
        <v>582</v>
      </c>
    </row>
    <row r="805" spans="31:38" x14ac:dyDescent="0.35">
      <c r="AE805" s="41" t="str">
        <f t="shared" si="54"/>
        <v>CAPFOR_540_40_3_202223</v>
      </c>
      <c r="AF805" s="41">
        <v>202223</v>
      </c>
      <c r="AG805" s="41" t="s">
        <v>46</v>
      </c>
      <c r="AH805" s="41">
        <v>540</v>
      </c>
      <c r="AI805" s="41">
        <v>40</v>
      </c>
      <c r="AJ805" s="41" t="s">
        <v>2048</v>
      </c>
      <c r="AK805" s="41">
        <v>3</v>
      </c>
      <c r="AL805" s="186">
        <v>10051</v>
      </c>
    </row>
    <row r="806" spans="31:38" x14ac:dyDescent="0.35">
      <c r="AE806" s="41" t="str">
        <f t="shared" si="54"/>
        <v>CAPFOR_540_41_3_202223</v>
      </c>
      <c r="AF806" s="41">
        <v>202223</v>
      </c>
      <c r="AG806" s="41" t="s">
        <v>46</v>
      </c>
      <c r="AH806" s="41">
        <v>540</v>
      </c>
      <c r="AI806" s="41">
        <v>41</v>
      </c>
      <c r="AJ806" s="41" t="s">
        <v>2049</v>
      </c>
      <c r="AK806" s="41">
        <v>3</v>
      </c>
      <c r="AL806" s="186">
        <v>357842</v>
      </c>
    </row>
    <row r="807" spans="31:38" x14ac:dyDescent="0.35">
      <c r="AE807" s="41" t="str">
        <f t="shared" si="54"/>
        <v>CAPFOR_540_42_3_202223</v>
      </c>
      <c r="AF807" s="41">
        <v>202223</v>
      </c>
      <c r="AG807" s="41" t="s">
        <v>46</v>
      </c>
      <c r="AH807" s="41">
        <v>540</v>
      </c>
      <c r="AI807" s="41">
        <v>42</v>
      </c>
      <c r="AJ807" s="41" t="s">
        <v>2050</v>
      </c>
      <c r="AK807" s="41">
        <v>3</v>
      </c>
      <c r="AL807" s="186">
        <v>582</v>
      </c>
    </row>
    <row r="808" spans="31:38" x14ac:dyDescent="0.35">
      <c r="AE808" s="41" t="str">
        <f t="shared" si="54"/>
        <v>CAPFOR_540_43_3_202223</v>
      </c>
      <c r="AF808" s="41">
        <v>202223</v>
      </c>
      <c r="AG808" s="41" t="s">
        <v>46</v>
      </c>
      <c r="AH808" s="41">
        <v>540</v>
      </c>
      <c r="AI808" s="41">
        <v>43</v>
      </c>
      <c r="AJ808" s="41" t="s">
        <v>2051</v>
      </c>
      <c r="AK808" s="41">
        <v>3</v>
      </c>
      <c r="AL808" s="186">
        <v>10421</v>
      </c>
    </row>
    <row r="809" spans="31:38" x14ac:dyDescent="0.35">
      <c r="AE809" s="41" t="str">
        <f t="shared" si="54"/>
        <v>CAPFOR_540_44_3_202223</v>
      </c>
      <c r="AF809" s="41">
        <v>202223</v>
      </c>
      <c r="AG809" s="41" t="s">
        <v>46</v>
      </c>
      <c r="AH809" s="41">
        <v>540</v>
      </c>
      <c r="AI809" s="41">
        <v>44</v>
      </c>
      <c r="AJ809" s="41" t="s">
        <v>3261</v>
      </c>
      <c r="AK809" s="41">
        <v>3</v>
      </c>
      <c r="AL809" s="186">
        <v>373000</v>
      </c>
    </row>
    <row r="810" spans="31:38" x14ac:dyDescent="0.35">
      <c r="AE810" s="41" t="str">
        <f t="shared" si="54"/>
        <v>CAPFOR_540_45_3_202223</v>
      </c>
      <c r="AF810" s="41">
        <v>202223</v>
      </c>
      <c r="AG810" s="41" t="s">
        <v>46</v>
      </c>
      <c r="AH810" s="41">
        <v>540</v>
      </c>
      <c r="AI810" s="41">
        <v>45</v>
      </c>
      <c r="AJ810" s="41" t="s">
        <v>3262</v>
      </c>
      <c r="AK810" s="41">
        <v>3</v>
      </c>
      <c r="AL810" s="186">
        <v>530000</v>
      </c>
    </row>
    <row r="811" spans="31:38" x14ac:dyDescent="0.35">
      <c r="AE811" s="41" t="str">
        <f t="shared" si="54"/>
        <v>CAPFOR_540_46_3_202223</v>
      </c>
      <c r="AF811" s="41">
        <v>202223</v>
      </c>
      <c r="AG811" s="41" t="s">
        <v>46</v>
      </c>
      <c r="AH811" s="41">
        <v>540</v>
      </c>
      <c r="AI811" s="41">
        <v>46</v>
      </c>
      <c r="AJ811" s="41" t="s">
        <v>2060</v>
      </c>
      <c r="AK811" s="41">
        <v>3</v>
      </c>
      <c r="AL811" s="186">
        <v>0</v>
      </c>
    </row>
    <row r="812" spans="31:38" x14ac:dyDescent="0.35">
      <c r="AE812" s="41" t="str">
        <f t="shared" si="54"/>
        <v>CAPFOR_540_47_3_202223</v>
      </c>
      <c r="AF812" s="41">
        <v>202223</v>
      </c>
      <c r="AG812" s="41" t="s">
        <v>46</v>
      </c>
      <c r="AH812" s="41">
        <v>540</v>
      </c>
      <c r="AI812" s="41">
        <v>47</v>
      </c>
      <c r="AJ812" s="41" t="s">
        <v>2061</v>
      </c>
      <c r="AK812" s="41">
        <v>3</v>
      </c>
      <c r="AL812" s="186">
        <v>0</v>
      </c>
    </row>
    <row r="813" spans="31:38" x14ac:dyDescent="0.35">
      <c r="AE813" s="41" t="str">
        <f t="shared" si="54"/>
        <v>CAPFOR_540_48_3_202223</v>
      </c>
      <c r="AF813" s="41">
        <v>202223</v>
      </c>
      <c r="AG813" s="41" t="s">
        <v>46</v>
      </c>
      <c r="AH813" s="41">
        <v>540</v>
      </c>
      <c r="AI813" s="41">
        <v>48</v>
      </c>
      <c r="AJ813" s="41" t="s">
        <v>2029</v>
      </c>
      <c r="AK813" s="41">
        <v>3</v>
      </c>
      <c r="AL813" s="186">
        <v>0</v>
      </c>
    </row>
    <row r="814" spans="31:38" x14ac:dyDescent="0.35">
      <c r="AE814" s="41" t="str">
        <f t="shared" si="54"/>
        <v>CAPFOR_540_49_3_202223</v>
      </c>
      <c r="AF814" s="41">
        <v>202223</v>
      </c>
      <c r="AG814" s="41" t="s">
        <v>46</v>
      </c>
      <c r="AH814" s="41">
        <v>540</v>
      </c>
      <c r="AI814" s="41">
        <v>49</v>
      </c>
      <c r="AJ814" s="41" t="s">
        <v>2030</v>
      </c>
      <c r="AK814" s="41">
        <v>3</v>
      </c>
      <c r="AL814" s="186">
        <v>1000</v>
      </c>
    </row>
    <row r="815" spans="31:38" x14ac:dyDescent="0.35">
      <c r="AE815" s="41" t="str">
        <f t="shared" si="54"/>
        <v>CAPFOR_540_50_3_202223</v>
      </c>
      <c r="AF815" s="41">
        <v>202223</v>
      </c>
      <c r="AG815" s="41" t="s">
        <v>46</v>
      </c>
      <c r="AH815" s="41">
        <v>540</v>
      </c>
      <c r="AI815" s="41">
        <v>50</v>
      </c>
      <c r="AJ815" s="41" t="s">
        <v>2031</v>
      </c>
      <c r="AK815" s="41">
        <v>3</v>
      </c>
      <c r="AL815" s="186">
        <v>259</v>
      </c>
    </row>
    <row r="816" spans="31:38" x14ac:dyDescent="0.35">
      <c r="AE816" s="41" t="str">
        <f t="shared" si="54"/>
        <v>CAPFOR_542_1_1_202223</v>
      </c>
      <c r="AF816" s="41">
        <v>202223</v>
      </c>
      <c r="AG816" s="41" t="s">
        <v>46</v>
      </c>
      <c r="AH816" s="41">
        <v>542</v>
      </c>
      <c r="AI816" s="41">
        <v>1</v>
      </c>
      <c r="AJ816" s="41" t="s">
        <v>1334</v>
      </c>
      <c r="AK816" s="41">
        <v>1</v>
      </c>
      <c r="AL816" s="186">
        <v>22604</v>
      </c>
    </row>
    <row r="817" spans="31:38" x14ac:dyDescent="0.35">
      <c r="AE817" s="41" t="str">
        <f t="shared" si="54"/>
        <v>CAPFOR_542_2_1_202223</v>
      </c>
      <c r="AF817" s="41">
        <v>202223</v>
      </c>
      <c r="AG817" s="41" t="s">
        <v>46</v>
      </c>
      <c r="AH817" s="41">
        <v>542</v>
      </c>
      <c r="AI817" s="41">
        <v>2</v>
      </c>
      <c r="AJ817" s="41" t="s">
        <v>3254</v>
      </c>
      <c r="AK817" s="41">
        <v>1</v>
      </c>
      <c r="AL817" s="186">
        <v>0</v>
      </c>
    </row>
    <row r="818" spans="31:38" x14ac:dyDescent="0.35">
      <c r="AE818" s="41" t="str">
        <f t="shared" si="54"/>
        <v>CAPFOR_542_3_1_202223</v>
      </c>
      <c r="AF818" s="41">
        <v>202223</v>
      </c>
      <c r="AG818" s="41" t="s">
        <v>46</v>
      </c>
      <c r="AH818" s="41">
        <v>542</v>
      </c>
      <c r="AI818" s="41">
        <v>3</v>
      </c>
      <c r="AJ818" s="41" t="s">
        <v>3165</v>
      </c>
      <c r="AK818" s="41">
        <v>1</v>
      </c>
      <c r="AL818" s="186">
        <v>4590</v>
      </c>
    </row>
    <row r="819" spans="31:38" x14ac:dyDescent="0.35">
      <c r="AE819" s="41" t="str">
        <f t="shared" si="54"/>
        <v>CAPFOR_542_4_1_202223</v>
      </c>
      <c r="AF819" s="41">
        <v>202223</v>
      </c>
      <c r="AG819" s="41" t="s">
        <v>46</v>
      </c>
      <c r="AH819" s="41">
        <v>542</v>
      </c>
      <c r="AI819" s="41">
        <v>4</v>
      </c>
      <c r="AJ819" s="41" t="s">
        <v>3255</v>
      </c>
      <c r="AK819" s="41">
        <v>1</v>
      </c>
      <c r="AL819" s="186">
        <v>5302</v>
      </c>
    </row>
    <row r="820" spans="31:38" x14ac:dyDescent="0.35">
      <c r="AE820" s="41" t="str">
        <f t="shared" si="54"/>
        <v>CAPFOR_542_5_1_202223</v>
      </c>
      <c r="AF820" s="41">
        <v>202223</v>
      </c>
      <c r="AG820" s="41" t="s">
        <v>46</v>
      </c>
      <c r="AH820" s="41">
        <v>542</v>
      </c>
      <c r="AI820" s="41">
        <v>5</v>
      </c>
      <c r="AJ820" s="41" t="s">
        <v>664</v>
      </c>
      <c r="AK820" s="41">
        <v>1</v>
      </c>
      <c r="AL820" s="186">
        <v>220</v>
      </c>
    </row>
    <row r="821" spans="31:38" x14ac:dyDescent="0.35">
      <c r="AE821" s="41" t="str">
        <f t="shared" si="54"/>
        <v>CAPFOR_542_6_1_202223</v>
      </c>
      <c r="AF821" s="41">
        <v>202223</v>
      </c>
      <c r="AG821" s="41" t="s">
        <v>46</v>
      </c>
      <c r="AH821" s="41">
        <v>542</v>
      </c>
      <c r="AI821" s="41">
        <v>6</v>
      </c>
      <c r="AJ821" s="41" t="s">
        <v>3192</v>
      </c>
      <c r="AK821" s="41">
        <v>1</v>
      </c>
      <c r="AL821" s="186">
        <v>6493</v>
      </c>
    </row>
    <row r="822" spans="31:38" x14ac:dyDescent="0.35">
      <c r="AE822" s="41" t="str">
        <f t="shared" si="54"/>
        <v>CAPFOR_542_7_1_202223</v>
      </c>
      <c r="AF822" s="41">
        <v>202223</v>
      </c>
      <c r="AG822" s="41" t="s">
        <v>46</v>
      </c>
      <c r="AH822" s="41">
        <v>542</v>
      </c>
      <c r="AI822" s="41">
        <v>7</v>
      </c>
      <c r="AJ822" s="41" t="s">
        <v>2157</v>
      </c>
      <c r="AK822" s="41">
        <v>1</v>
      </c>
      <c r="AL822" s="186">
        <v>8931</v>
      </c>
    </row>
    <row r="823" spans="31:38" x14ac:dyDescent="0.35">
      <c r="AE823" s="41" t="str">
        <f t="shared" si="54"/>
        <v>CAPFOR_542_8_1_202223</v>
      </c>
      <c r="AF823" s="41">
        <v>202223</v>
      </c>
      <c r="AG823" s="41" t="s">
        <v>46</v>
      </c>
      <c r="AH823" s="41">
        <v>542</v>
      </c>
      <c r="AI823" s="41">
        <v>8</v>
      </c>
      <c r="AJ823" s="41" t="s">
        <v>3449</v>
      </c>
      <c r="AK823" s="41">
        <v>1</v>
      </c>
      <c r="AL823" s="186">
        <v>20946</v>
      </c>
    </row>
    <row r="824" spans="31:38" x14ac:dyDescent="0.35">
      <c r="AE824" s="41" t="str">
        <f t="shared" si="54"/>
        <v>CAPFOR_542_9_1_202223</v>
      </c>
      <c r="AF824" s="41">
        <v>202223</v>
      </c>
      <c r="AG824" s="41" t="s">
        <v>46</v>
      </c>
      <c r="AH824" s="41">
        <v>542</v>
      </c>
      <c r="AI824" s="41">
        <v>9</v>
      </c>
      <c r="AJ824" s="41" t="s">
        <v>2322</v>
      </c>
      <c r="AK824" s="41">
        <v>1</v>
      </c>
      <c r="AL824" s="186">
        <v>0</v>
      </c>
    </row>
    <row r="825" spans="31:38" x14ac:dyDescent="0.35">
      <c r="AE825" s="41" t="str">
        <f t="shared" si="54"/>
        <v>CAPFOR_542_10_1_202223</v>
      </c>
      <c r="AF825" s="41">
        <v>202223</v>
      </c>
      <c r="AG825" s="41" t="s">
        <v>46</v>
      </c>
      <c r="AH825" s="41">
        <v>542</v>
      </c>
      <c r="AI825" s="41">
        <v>10</v>
      </c>
      <c r="AJ825" s="41" t="s">
        <v>3196</v>
      </c>
      <c r="AK825" s="41">
        <v>1</v>
      </c>
      <c r="AL825" s="186">
        <v>1239</v>
      </c>
    </row>
    <row r="826" spans="31:38" x14ac:dyDescent="0.35">
      <c r="AE826" s="41" t="str">
        <f t="shared" si="54"/>
        <v>CAPFOR_542_11_1_202223</v>
      </c>
      <c r="AF826" s="41">
        <v>202223</v>
      </c>
      <c r="AG826" s="41" t="s">
        <v>46</v>
      </c>
      <c r="AH826" s="41">
        <v>542</v>
      </c>
      <c r="AI826" s="41">
        <v>11</v>
      </c>
      <c r="AJ826" s="41" t="s">
        <v>3450</v>
      </c>
      <c r="AK826" s="41">
        <v>1</v>
      </c>
      <c r="AL826" s="186">
        <v>1239</v>
      </c>
    </row>
    <row r="827" spans="31:38" x14ac:dyDescent="0.35">
      <c r="AE827" s="41" t="str">
        <f t="shared" si="54"/>
        <v>CAPFOR_542_12_1_202223</v>
      </c>
      <c r="AF827" s="41">
        <v>202223</v>
      </c>
      <c r="AG827" s="41" t="s">
        <v>46</v>
      </c>
      <c r="AH827" s="41">
        <v>542</v>
      </c>
      <c r="AI827" s="41">
        <v>12</v>
      </c>
      <c r="AJ827" s="41" t="s">
        <v>3170</v>
      </c>
      <c r="AK827" s="41">
        <v>1</v>
      </c>
      <c r="AL827" s="186">
        <v>0</v>
      </c>
    </row>
    <row r="828" spans="31:38" x14ac:dyDescent="0.35">
      <c r="AE828" s="41" t="str">
        <f t="shared" si="54"/>
        <v>CAPFOR_542_13_1_202223</v>
      </c>
      <c r="AF828" s="41">
        <v>202223</v>
      </c>
      <c r="AG828" s="41" t="s">
        <v>46</v>
      </c>
      <c r="AH828" s="41">
        <v>542</v>
      </c>
      <c r="AI828" s="41">
        <v>13</v>
      </c>
      <c r="AJ828" s="41" t="s">
        <v>3451</v>
      </c>
      <c r="AK828" s="41">
        <v>1</v>
      </c>
      <c r="AL828" s="186">
        <v>49379</v>
      </c>
    </row>
    <row r="829" spans="31:38" x14ac:dyDescent="0.35">
      <c r="AE829" s="41" t="str">
        <f t="shared" si="54"/>
        <v>CAPFOR_542_14_1_202223</v>
      </c>
      <c r="AF829" s="41">
        <v>202223</v>
      </c>
      <c r="AG829" s="41" t="s">
        <v>46</v>
      </c>
      <c r="AH829" s="41">
        <v>542</v>
      </c>
      <c r="AI829" s="41">
        <v>14</v>
      </c>
      <c r="AJ829" s="41" t="s">
        <v>3452</v>
      </c>
      <c r="AK829" s="41">
        <v>1</v>
      </c>
      <c r="AL829" s="186">
        <v>0</v>
      </c>
    </row>
    <row r="830" spans="31:38" x14ac:dyDescent="0.35">
      <c r="AE830" s="41" t="str">
        <f t="shared" si="54"/>
        <v>CAPFOR_542_15_1_202223</v>
      </c>
      <c r="AF830" s="41">
        <v>202223</v>
      </c>
      <c r="AG830" s="41" t="s">
        <v>46</v>
      </c>
      <c r="AH830" s="41">
        <v>542</v>
      </c>
      <c r="AI830" s="41">
        <v>15</v>
      </c>
      <c r="AJ830" s="41" t="s">
        <v>3256</v>
      </c>
      <c r="AK830" s="41">
        <v>1</v>
      </c>
      <c r="AL830" s="186">
        <v>0</v>
      </c>
    </row>
    <row r="831" spans="31:38" x14ac:dyDescent="0.35">
      <c r="AE831" s="41" t="str">
        <f t="shared" si="54"/>
        <v>CAPFOR_542_16_1_202223</v>
      </c>
      <c r="AF831" s="41">
        <v>202223</v>
      </c>
      <c r="AG831" s="41" t="s">
        <v>46</v>
      </c>
      <c r="AH831" s="41">
        <v>542</v>
      </c>
      <c r="AI831" s="41">
        <v>16</v>
      </c>
      <c r="AJ831" s="41" t="s">
        <v>3453</v>
      </c>
      <c r="AK831" s="41">
        <v>1</v>
      </c>
      <c r="AL831" s="186">
        <v>49379</v>
      </c>
    </row>
    <row r="832" spans="31:38" x14ac:dyDescent="0.35">
      <c r="AE832" s="41" t="str">
        <f t="shared" si="54"/>
        <v>CAPFOR_542_17_1_202223</v>
      </c>
      <c r="AF832" s="41">
        <v>202223</v>
      </c>
      <c r="AG832" s="41" t="s">
        <v>46</v>
      </c>
      <c r="AH832" s="41">
        <v>542</v>
      </c>
      <c r="AI832" s="41">
        <v>17</v>
      </c>
      <c r="AJ832" s="41" t="s">
        <v>2010</v>
      </c>
      <c r="AK832" s="41">
        <v>1</v>
      </c>
      <c r="AL832" s="186">
        <v>0</v>
      </c>
    </row>
    <row r="833" spans="31:38" x14ac:dyDescent="0.35">
      <c r="AE833" s="41" t="str">
        <f t="shared" si="54"/>
        <v>CAPFOR_542_17.1_1_202223</v>
      </c>
      <c r="AF833" s="41">
        <v>202223</v>
      </c>
      <c r="AG833" s="41" t="s">
        <v>46</v>
      </c>
      <c r="AH833" s="41">
        <v>542</v>
      </c>
      <c r="AI833" s="41">
        <v>17.100000000000001</v>
      </c>
      <c r="AJ833" s="41" t="s">
        <v>3494</v>
      </c>
      <c r="AK833" s="41">
        <v>1</v>
      </c>
      <c r="AL833" s="186">
        <v>0</v>
      </c>
    </row>
    <row r="834" spans="31:38" x14ac:dyDescent="0.35">
      <c r="AE834" s="41" t="str">
        <f t="shared" si="54"/>
        <v>CAPFOR_542_19_3_202223</v>
      </c>
      <c r="AF834" s="41">
        <v>202223</v>
      </c>
      <c r="AG834" s="41" t="s">
        <v>46</v>
      </c>
      <c r="AH834" s="41">
        <v>542</v>
      </c>
      <c r="AI834" s="41">
        <v>19</v>
      </c>
      <c r="AJ834" s="41" t="s">
        <v>3258</v>
      </c>
      <c r="AK834" s="41">
        <v>3</v>
      </c>
      <c r="AL834" s="186">
        <v>49379</v>
      </c>
    </row>
    <row r="835" spans="31:38" x14ac:dyDescent="0.35">
      <c r="AE835" s="41" t="str">
        <f t="shared" si="54"/>
        <v>CAPFOR_542_20_3_202223</v>
      </c>
      <c r="AF835" s="41">
        <v>202223</v>
      </c>
      <c r="AG835" s="41" t="s">
        <v>46</v>
      </c>
      <c r="AH835" s="41">
        <v>542</v>
      </c>
      <c r="AI835" s="41">
        <v>20</v>
      </c>
      <c r="AJ835" s="41" t="s">
        <v>1308</v>
      </c>
      <c r="AK835" s="41">
        <v>3</v>
      </c>
      <c r="AL835" s="186">
        <v>0</v>
      </c>
    </row>
    <row r="836" spans="31:38" x14ac:dyDescent="0.35">
      <c r="AE836" s="41" t="str">
        <f t="shared" si="54"/>
        <v>CAPFOR_542_21_3_202223</v>
      </c>
      <c r="AF836" s="41">
        <v>202223</v>
      </c>
      <c r="AG836" s="41" t="s">
        <v>46</v>
      </c>
      <c r="AH836" s="41">
        <v>542</v>
      </c>
      <c r="AI836" s="41">
        <v>21</v>
      </c>
      <c r="AJ836" s="41" t="s">
        <v>1309</v>
      </c>
      <c r="AK836" s="41">
        <v>3</v>
      </c>
      <c r="AL836" s="186">
        <v>1000</v>
      </c>
    </row>
    <row r="837" spans="31:38" x14ac:dyDescent="0.35">
      <c r="AE837" s="41" t="str">
        <f t="shared" si="54"/>
        <v>CAPFOR_542_22_3_202223</v>
      </c>
      <c r="AF837" s="41">
        <v>202223</v>
      </c>
      <c r="AG837" s="41" t="s">
        <v>46</v>
      </c>
      <c r="AH837" s="41">
        <v>542</v>
      </c>
      <c r="AI837" s="41">
        <v>22</v>
      </c>
      <c r="AJ837" s="41" t="s">
        <v>3454</v>
      </c>
      <c r="AK837" s="41">
        <v>3</v>
      </c>
      <c r="AL837" s="186">
        <v>1000</v>
      </c>
    </row>
    <row r="838" spans="31:38" x14ac:dyDescent="0.35">
      <c r="AE838" s="41" t="str">
        <f t="shared" ref="AE838:AE901" si="55">AG838&amp;"_"&amp;AH838&amp;"_"&amp;AI838&amp;"_"&amp;AK838&amp;"_"&amp;AF838</f>
        <v>CAPFOR_542_23_3_202223</v>
      </c>
      <c r="AF838" s="41">
        <v>202223</v>
      </c>
      <c r="AG838" s="41" t="s">
        <v>46</v>
      </c>
      <c r="AH838" s="41">
        <v>542</v>
      </c>
      <c r="AI838" s="41">
        <v>23</v>
      </c>
      <c r="AJ838" s="41" t="s">
        <v>2027</v>
      </c>
      <c r="AK838" s="41">
        <v>3</v>
      </c>
      <c r="AL838" s="186">
        <v>13852</v>
      </c>
    </row>
    <row r="839" spans="31:38" x14ac:dyDescent="0.35">
      <c r="AE839" s="41" t="str">
        <f t="shared" si="55"/>
        <v>CAPFOR_542_25_3_202223</v>
      </c>
      <c r="AF839" s="41">
        <v>202223</v>
      </c>
      <c r="AG839" s="41" t="s">
        <v>46</v>
      </c>
      <c r="AH839" s="41">
        <v>542</v>
      </c>
      <c r="AI839" s="41">
        <v>25</v>
      </c>
      <c r="AJ839" s="41" t="s">
        <v>1370</v>
      </c>
      <c r="AK839" s="41">
        <v>3</v>
      </c>
      <c r="AL839" s="186">
        <v>0</v>
      </c>
    </row>
    <row r="840" spans="31:38" x14ac:dyDescent="0.35">
      <c r="AE840" s="41" t="str">
        <f t="shared" si="55"/>
        <v>CAPFOR_542_26_3_202223</v>
      </c>
      <c r="AF840" s="41">
        <v>202223</v>
      </c>
      <c r="AG840" s="41" t="s">
        <v>46</v>
      </c>
      <c r="AH840" s="41">
        <v>542</v>
      </c>
      <c r="AI840" s="41">
        <v>26</v>
      </c>
      <c r="AJ840" s="41" t="s">
        <v>2032</v>
      </c>
      <c r="AK840" s="41">
        <v>3</v>
      </c>
      <c r="AL840" s="186">
        <v>1000</v>
      </c>
    </row>
    <row r="841" spans="31:38" x14ac:dyDescent="0.35">
      <c r="AE841" s="41" t="str">
        <f t="shared" si="55"/>
        <v>CAPFOR_542_27_3_202223</v>
      </c>
      <c r="AF841" s="41">
        <v>202223</v>
      </c>
      <c r="AG841" s="41" t="s">
        <v>46</v>
      </c>
      <c r="AH841" s="41">
        <v>542</v>
      </c>
      <c r="AI841" s="41">
        <v>27</v>
      </c>
      <c r="AJ841" s="41" t="s">
        <v>2033</v>
      </c>
      <c r="AK841" s="41">
        <v>3</v>
      </c>
      <c r="AL841" s="186">
        <v>0</v>
      </c>
    </row>
    <row r="842" spans="31:38" x14ac:dyDescent="0.35">
      <c r="AE842" s="41" t="str">
        <f t="shared" si="55"/>
        <v>CAPFOR_542_28_3_202223</v>
      </c>
      <c r="AF842" s="41">
        <v>202223</v>
      </c>
      <c r="AG842" s="41" t="s">
        <v>46</v>
      </c>
      <c r="AH842" s="41">
        <v>542</v>
      </c>
      <c r="AI842" s="41">
        <v>28</v>
      </c>
      <c r="AJ842" s="41" t="s">
        <v>2034</v>
      </c>
      <c r="AK842" s="41">
        <v>3</v>
      </c>
      <c r="AL842" s="186">
        <v>81</v>
      </c>
    </row>
    <row r="843" spans="31:38" x14ac:dyDescent="0.35">
      <c r="AE843" s="41" t="str">
        <f t="shared" si="55"/>
        <v>CAPFOR_542_29_3_202223</v>
      </c>
      <c r="AF843" s="41">
        <v>202223</v>
      </c>
      <c r="AG843" s="41" t="s">
        <v>46</v>
      </c>
      <c r="AH843" s="41">
        <v>542</v>
      </c>
      <c r="AI843" s="41">
        <v>29</v>
      </c>
      <c r="AJ843" s="41" t="s">
        <v>2035</v>
      </c>
      <c r="AK843" s="41">
        <v>3</v>
      </c>
      <c r="AL843" s="186">
        <v>0</v>
      </c>
    </row>
    <row r="844" spans="31:38" x14ac:dyDescent="0.35">
      <c r="AE844" s="41" t="str">
        <f t="shared" si="55"/>
        <v>CAPFOR_542_30_3_202223</v>
      </c>
      <c r="AF844" s="41">
        <v>202223</v>
      </c>
      <c r="AG844" s="41" t="s">
        <v>46</v>
      </c>
      <c r="AH844" s="41">
        <v>542</v>
      </c>
      <c r="AI844" s="41">
        <v>30</v>
      </c>
      <c r="AJ844" s="41" t="s">
        <v>1357</v>
      </c>
      <c r="AK844" s="41">
        <v>3</v>
      </c>
      <c r="AL844" s="186">
        <v>1558</v>
      </c>
    </row>
    <row r="845" spans="31:38" x14ac:dyDescent="0.35">
      <c r="AE845" s="41" t="str">
        <f t="shared" si="55"/>
        <v>CAPFOR_542_30.1_3_202223</v>
      </c>
      <c r="AF845" s="41">
        <v>202223</v>
      </c>
      <c r="AG845" s="41" t="s">
        <v>46</v>
      </c>
      <c r="AH845" s="41">
        <v>542</v>
      </c>
      <c r="AI845" s="41">
        <v>30.1</v>
      </c>
      <c r="AJ845" s="41" t="s">
        <v>3616</v>
      </c>
      <c r="AK845" s="41">
        <v>3</v>
      </c>
      <c r="AL845" s="186">
        <v>1558</v>
      </c>
    </row>
    <row r="846" spans="31:38" x14ac:dyDescent="0.35">
      <c r="AE846" s="41" t="str">
        <f t="shared" si="55"/>
        <v>CAPFOR_542_30.2_3_202223</v>
      </c>
      <c r="AF846" s="41">
        <v>202223</v>
      </c>
      <c r="AG846" s="41" t="s">
        <v>46</v>
      </c>
      <c r="AH846" s="41">
        <v>542</v>
      </c>
      <c r="AI846" s="41">
        <v>30.2</v>
      </c>
      <c r="AJ846" s="41" t="s">
        <v>3617</v>
      </c>
      <c r="AK846" s="41">
        <v>3</v>
      </c>
      <c r="AL846" s="186">
        <v>0</v>
      </c>
    </row>
    <row r="847" spans="31:38" x14ac:dyDescent="0.35">
      <c r="AE847" s="41" t="str">
        <f t="shared" si="55"/>
        <v>CAPFOR_542_31_3_202223</v>
      </c>
      <c r="AF847" s="41">
        <v>202223</v>
      </c>
      <c r="AG847" s="41" t="s">
        <v>46</v>
      </c>
      <c r="AH847" s="41">
        <v>542</v>
      </c>
      <c r="AI847" s="41">
        <v>31</v>
      </c>
      <c r="AJ847" s="41" t="s">
        <v>1358</v>
      </c>
      <c r="AK847" s="41">
        <v>3</v>
      </c>
      <c r="AL847" s="186">
        <v>32888</v>
      </c>
    </row>
    <row r="848" spans="31:38" x14ac:dyDescent="0.35">
      <c r="AE848" s="41" t="str">
        <f t="shared" si="55"/>
        <v>CAPFOR_542_31.1_3_202223</v>
      </c>
      <c r="AF848" s="41">
        <v>202223</v>
      </c>
      <c r="AG848" s="41" t="s">
        <v>46</v>
      </c>
      <c r="AH848" s="41">
        <v>542</v>
      </c>
      <c r="AI848" s="41">
        <v>31.1</v>
      </c>
      <c r="AJ848" s="41" t="s">
        <v>2038</v>
      </c>
      <c r="AK848" s="41">
        <v>3</v>
      </c>
      <c r="AL848" s="186">
        <v>32888</v>
      </c>
    </row>
    <row r="849" spans="31:38" x14ac:dyDescent="0.35">
      <c r="AE849" s="41" t="str">
        <f t="shared" si="55"/>
        <v>CAPFOR_542_31.2_3_202223</v>
      </c>
      <c r="AF849" s="41">
        <v>202223</v>
      </c>
      <c r="AG849" s="41" t="s">
        <v>46</v>
      </c>
      <c r="AH849" s="41">
        <v>542</v>
      </c>
      <c r="AI849" s="41">
        <v>31.2</v>
      </c>
      <c r="AJ849" s="41" t="s">
        <v>2039</v>
      </c>
      <c r="AK849" s="41">
        <v>3</v>
      </c>
      <c r="AL849" s="186">
        <v>0</v>
      </c>
    </row>
    <row r="850" spans="31:38" x14ac:dyDescent="0.35">
      <c r="AE850" s="41" t="str">
        <f t="shared" si="55"/>
        <v>CAPFOR_542_32_3_202223</v>
      </c>
      <c r="AF850" s="41">
        <v>202223</v>
      </c>
      <c r="AG850" s="41" t="s">
        <v>46</v>
      </c>
      <c r="AH850" s="41">
        <v>542</v>
      </c>
      <c r="AI850" s="41">
        <v>32</v>
      </c>
      <c r="AJ850" s="41" t="s">
        <v>3455</v>
      </c>
      <c r="AK850" s="41">
        <v>3</v>
      </c>
      <c r="AL850" s="186">
        <v>49379</v>
      </c>
    </row>
    <row r="851" spans="31:38" x14ac:dyDescent="0.35">
      <c r="AE851" s="41" t="str">
        <f t="shared" si="55"/>
        <v>CAPFOR_542_33_3_202223</v>
      </c>
      <c r="AF851" s="41">
        <v>202223</v>
      </c>
      <c r="AG851" s="41" t="s">
        <v>46</v>
      </c>
      <c r="AH851" s="41">
        <v>542</v>
      </c>
      <c r="AI851" s="41">
        <v>33</v>
      </c>
      <c r="AJ851" s="41" t="s">
        <v>2043</v>
      </c>
      <c r="AK851" s="41">
        <v>3</v>
      </c>
      <c r="AL851" s="186">
        <v>118097</v>
      </c>
    </row>
    <row r="852" spans="31:38" x14ac:dyDescent="0.35">
      <c r="AE852" s="41" t="str">
        <f t="shared" si="55"/>
        <v>CAPFOR_542_33.5_3_202223</v>
      </c>
      <c r="AF852" s="41">
        <v>202223</v>
      </c>
      <c r="AG852" s="41" t="s">
        <v>46</v>
      </c>
      <c r="AH852" s="41">
        <v>542</v>
      </c>
      <c r="AI852" s="41">
        <v>33.5</v>
      </c>
      <c r="AJ852" s="41" t="s">
        <v>3281</v>
      </c>
      <c r="AK852" s="41">
        <v>3</v>
      </c>
      <c r="AL852" s="186">
        <v>0</v>
      </c>
    </row>
    <row r="853" spans="31:38" x14ac:dyDescent="0.35">
      <c r="AE853" s="41" t="str">
        <f t="shared" si="55"/>
        <v>CAPFOR_542_34_3_202223</v>
      </c>
      <c r="AF853" s="41">
        <v>202223</v>
      </c>
      <c r="AG853" s="41" t="s">
        <v>46</v>
      </c>
      <c r="AH853" s="41">
        <v>542</v>
      </c>
      <c r="AI853" s="41">
        <v>34</v>
      </c>
      <c r="AJ853" s="41" t="s">
        <v>3456</v>
      </c>
      <c r="AK853" s="41">
        <v>3</v>
      </c>
      <c r="AL853" s="186">
        <v>34446</v>
      </c>
    </row>
    <row r="854" spans="31:38" x14ac:dyDescent="0.35">
      <c r="AE854" s="41" t="str">
        <f t="shared" si="55"/>
        <v>CAPFOR_542_35_3_202223</v>
      </c>
      <c r="AF854" s="41">
        <v>202223</v>
      </c>
      <c r="AG854" s="41" t="s">
        <v>46</v>
      </c>
      <c r="AH854" s="41">
        <v>542</v>
      </c>
      <c r="AI854" s="41">
        <v>35</v>
      </c>
      <c r="AJ854" s="41" t="s">
        <v>2044</v>
      </c>
      <c r="AK854" s="41">
        <v>3</v>
      </c>
      <c r="AL854" s="186">
        <v>3191</v>
      </c>
    </row>
    <row r="855" spans="31:38" x14ac:dyDescent="0.35">
      <c r="AE855" s="41" t="str">
        <f t="shared" si="55"/>
        <v>CAPFOR_542_36_3_202223</v>
      </c>
      <c r="AF855" s="41">
        <v>202223</v>
      </c>
      <c r="AG855" s="41" t="s">
        <v>46</v>
      </c>
      <c r="AH855" s="41">
        <v>542</v>
      </c>
      <c r="AI855" s="41">
        <v>36</v>
      </c>
      <c r="AJ855" s="41" t="s">
        <v>3457</v>
      </c>
      <c r="AK855" s="41">
        <v>3</v>
      </c>
      <c r="AL855" s="186">
        <v>31255</v>
      </c>
    </row>
    <row r="856" spans="31:38" x14ac:dyDescent="0.35">
      <c r="AE856" s="41" t="str">
        <f t="shared" si="55"/>
        <v>CAPFOR_542_37_3_202223</v>
      </c>
      <c r="AF856" s="41">
        <v>202223</v>
      </c>
      <c r="AG856" s="41" t="s">
        <v>46</v>
      </c>
      <c r="AH856" s="41">
        <v>542</v>
      </c>
      <c r="AI856" s="41">
        <v>37</v>
      </c>
      <c r="AJ856" s="41" t="s">
        <v>3458</v>
      </c>
      <c r="AK856" s="41">
        <v>3</v>
      </c>
      <c r="AL856" s="186">
        <v>149352</v>
      </c>
    </row>
    <row r="857" spans="31:38" x14ac:dyDescent="0.35">
      <c r="AE857" s="41" t="str">
        <f t="shared" si="55"/>
        <v>CAPFOR_542_38_3_202223</v>
      </c>
      <c r="AF857" s="41">
        <v>202223</v>
      </c>
      <c r="AG857" s="41" t="s">
        <v>46</v>
      </c>
      <c r="AH857" s="41">
        <v>542</v>
      </c>
      <c r="AI857" s="41">
        <v>38</v>
      </c>
      <c r="AJ857" s="41" t="s">
        <v>2046</v>
      </c>
      <c r="AK857" s="41">
        <v>3</v>
      </c>
      <c r="AL857" s="186">
        <v>112529</v>
      </c>
    </row>
    <row r="858" spans="31:38" x14ac:dyDescent="0.35">
      <c r="AE858" s="41" t="str">
        <f t="shared" si="55"/>
        <v>CAPFOR_542_39_3_202223</v>
      </c>
      <c r="AF858" s="41">
        <v>202223</v>
      </c>
      <c r="AG858" s="41" t="s">
        <v>46</v>
      </c>
      <c r="AH858" s="41">
        <v>542</v>
      </c>
      <c r="AI858" s="41">
        <v>39</v>
      </c>
      <c r="AJ858" s="41" t="s">
        <v>2047</v>
      </c>
      <c r="AK858" s="41">
        <v>3</v>
      </c>
      <c r="AL858" s="186">
        <v>76</v>
      </c>
    </row>
    <row r="859" spans="31:38" x14ac:dyDescent="0.35">
      <c r="AE859" s="41" t="str">
        <f t="shared" si="55"/>
        <v>CAPFOR_542_40_3_202223</v>
      </c>
      <c r="AF859" s="41">
        <v>202223</v>
      </c>
      <c r="AG859" s="41" t="s">
        <v>46</v>
      </c>
      <c r="AH859" s="41">
        <v>542</v>
      </c>
      <c r="AI859" s="41">
        <v>40</v>
      </c>
      <c r="AJ859" s="41" t="s">
        <v>2048</v>
      </c>
      <c r="AK859" s="41">
        <v>3</v>
      </c>
      <c r="AL859" s="186">
        <v>10000</v>
      </c>
    </row>
    <row r="860" spans="31:38" x14ac:dyDescent="0.35">
      <c r="AE860" s="41" t="str">
        <f t="shared" si="55"/>
        <v>CAPFOR_542_41_3_202223</v>
      </c>
      <c r="AF860" s="41">
        <v>202223</v>
      </c>
      <c r="AG860" s="41" t="s">
        <v>46</v>
      </c>
      <c r="AH860" s="41">
        <v>542</v>
      </c>
      <c r="AI860" s="41">
        <v>41</v>
      </c>
      <c r="AJ860" s="41" t="s">
        <v>2049</v>
      </c>
      <c r="AK860" s="41">
        <v>3</v>
      </c>
      <c r="AL860" s="186">
        <v>143151</v>
      </c>
    </row>
    <row r="861" spans="31:38" x14ac:dyDescent="0.35">
      <c r="AE861" s="41" t="str">
        <f t="shared" si="55"/>
        <v>CAPFOR_542_42_3_202223</v>
      </c>
      <c r="AF861" s="41">
        <v>202223</v>
      </c>
      <c r="AG861" s="41" t="s">
        <v>46</v>
      </c>
      <c r="AH861" s="41">
        <v>542</v>
      </c>
      <c r="AI861" s="41">
        <v>42</v>
      </c>
      <c r="AJ861" s="41" t="s">
        <v>2050</v>
      </c>
      <c r="AK861" s="41">
        <v>3</v>
      </c>
      <c r="AL861" s="186">
        <v>4819</v>
      </c>
    </row>
    <row r="862" spans="31:38" x14ac:dyDescent="0.35">
      <c r="AE862" s="41" t="str">
        <f t="shared" si="55"/>
        <v>CAPFOR_542_43_3_202223</v>
      </c>
      <c r="AF862" s="41">
        <v>202223</v>
      </c>
      <c r="AG862" s="41" t="s">
        <v>46</v>
      </c>
      <c r="AH862" s="41">
        <v>542</v>
      </c>
      <c r="AI862" s="41">
        <v>43</v>
      </c>
      <c r="AJ862" s="41" t="s">
        <v>2051</v>
      </c>
      <c r="AK862" s="41">
        <v>3</v>
      </c>
      <c r="AL862" s="186">
        <v>10000</v>
      </c>
    </row>
    <row r="863" spans="31:38" x14ac:dyDescent="0.35">
      <c r="AE863" s="41" t="str">
        <f t="shared" si="55"/>
        <v>CAPFOR_542_44_3_202223</v>
      </c>
      <c r="AF863" s="41">
        <v>202223</v>
      </c>
      <c r="AG863" s="41" t="s">
        <v>46</v>
      </c>
      <c r="AH863" s="41">
        <v>542</v>
      </c>
      <c r="AI863" s="41">
        <v>44</v>
      </c>
      <c r="AJ863" s="41" t="s">
        <v>3261</v>
      </c>
      <c r="AK863" s="41">
        <v>3</v>
      </c>
      <c r="AL863" s="186">
        <v>198472</v>
      </c>
    </row>
    <row r="864" spans="31:38" x14ac:dyDescent="0.35">
      <c r="AE864" s="41" t="str">
        <f t="shared" si="55"/>
        <v>CAPFOR_542_45_3_202223</v>
      </c>
      <c r="AF864" s="41">
        <v>202223</v>
      </c>
      <c r="AG864" s="41" t="s">
        <v>46</v>
      </c>
      <c r="AH864" s="41">
        <v>542</v>
      </c>
      <c r="AI864" s="41">
        <v>45</v>
      </c>
      <c r="AJ864" s="41" t="s">
        <v>3262</v>
      </c>
      <c r="AK864" s="41">
        <v>3</v>
      </c>
      <c r="AL864" s="186">
        <v>217837</v>
      </c>
    </row>
    <row r="865" spans="31:38" x14ac:dyDescent="0.35">
      <c r="AE865" s="41" t="str">
        <f t="shared" si="55"/>
        <v>CAPFOR_542_46_3_202223</v>
      </c>
      <c r="AF865" s="41">
        <v>202223</v>
      </c>
      <c r="AG865" s="41" t="s">
        <v>46</v>
      </c>
      <c r="AH865" s="41">
        <v>542</v>
      </c>
      <c r="AI865" s="41">
        <v>46</v>
      </c>
      <c r="AJ865" s="41" t="s">
        <v>2060</v>
      </c>
      <c r="AK865" s="41">
        <v>3</v>
      </c>
      <c r="AL865" s="186">
        <v>0</v>
      </c>
    </row>
    <row r="866" spans="31:38" x14ac:dyDescent="0.35">
      <c r="AE866" s="41" t="str">
        <f t="shared" si="55"/>
        <v>CAPFOR_542_47_3_202223</v>
      </c>
      <c r="AF866" s="41">
        <v>202223</v>
      </c>
      <c r="AG866" s="41" t="s">
        <v>46</v>
      </c>
      <c r="AH866" s="41">
        <v>542</v>
      </c>
      <c r="AI866" s="41">
        <v>47</v>
      </c>
      <c r="AJ866" s="41" t="s">
        <v>2061</v>
      </c>
      <c r="AK866" s="41">
        <v>3</v>
      </c>
      <c r="AL866" s="186">
        <v>0</v>
      </c>
    </row>
    <row r="867" spans="31:38" x14ac:dyDescent="0.35">
      <c r="AE867" s="41" t="str">
        <f t="shared" si="55"/>
        <v>CAPFOR_542_48_3_202223</v>
      </c>
      <c r="AF867" s="41">
        <v>202223</v>
      </c>
      <c r="AG867" s="41" t="s">
        <v>46</v>
      </c>
      <c r="AH867" s="41">
        <v>542</v>
      </c>
      <c r="AI867" s="41">
        <v>48</v>
      </c>
      <c r="AJ867" s="41" t="s">
        <v>2029</v>
      </c>
      <c r="AK867" s="41">
        <v>3</v>
      </c>
      <c r="AL867" s="186">
        <v>0</v>
      </c>
    </row>
    <row r="868" spans="31:38" x14ac:dyDescent="0.35">
      <c r="AE868" s="41" t="str">
        <f t="shared" si="55"/>
        <v>CAPFOR_542_49_3_202223</v>
      </c>
      <c r="AF868" s="41">
        <v>202223</v>
      </c>
      <c r="AG868" s="41" t="s">
        <v>46</v>
      </c>
      <c r="AH868" s="41">
        <v>542</v>
      </c>
      <c r="AI868" s="41">
        <v>49</v>
      </c>
      <c r="AJ868" s="41" t="s">
        <v>2030</v>
      </c>
      <c r="AK868" s="41">
        <v>3</v>
      </c>
      <c r="AL868" s="186">
        <v>0</v>
      </c>
    </row>
    <row r="869" spans="31:38" x14ac:dyDescent="0.35">
      <c r="AE869" s="41" t="str">
        <f t="shared" si="55"/>
        <v>CAPFOR_542_50_3_202223</v>
      </c>
      <c r="AF869" s="41">
        <v>202223</v>
      </c>
      <c r="AG869" s="41" t="s">
        <v>46</v>
      </c>
      <c r="AH869" s="41">
        <v>542</v>
      </c>
      <c r="AI869" s="41">
        <v>50</v>
      </c>
      <c r="AJ869" s="41" t="s">
        <v>2031</v>
      </c>
      <c r="AK869" s="41">
        <v>3</v>
      </c>
      <c r="AL869" s="186">
        <v>0</v>
      </c>
    </row>
    <row r="870" spans="31:38" x14ac:dyDescent="0.35">
      <c r="AE870" s="41" t="str">
        <f t="shared" si="55"/>
        <v>CAPFOR_544_1_1_202223</v>
      </c>
      <c r="AF870" s="41">
        <v>202223</v>
      </c>
      <c r="AG870" s="41" t="s">
        <v>46</v>
      </c>
      <c r="AH870" s="41">
        <v>544</v>
      </c>
      <c r="AI870" s="41">
        <v>1</v>
      </c>
      <c r="AJ870" s="41" t="s">
        <v>1334</v>
      </c>
      <c r="AK870" s="41">
        <v>1</v>
      </c>
      <c r="AL870" s="186">
        <v>1422</v>
      </c>
    </row>
    <row r="871" spans="31:38" x14ac:dyDescent="0.35">
      <c r="AE871" s="41" t="str">
        <f t="shared" si="55"/>
        <v>CAPFOR_544_2_1_202223</v>
      </c>
      <c r="AF871" s="41">
        <v>202223</v>
      </c>
      <c r="AG871" s="41" t="s">
        <v>46</v>
      </c>
      <c r="AH871" s="41">
        <v>544</v>
      </c>
      <c r="AI871" s="41">
        <v>2</v>
      </c>
      <c r="AJ871" s="41" t="s">
        <v>3254</v>
      </c>
      <c r="AK871" s="41">
        <v>1</v>
      </c>
      <c r="AL871" s="186">
        <v>340</v>
      </c>
    </row>
    <row r="872" spans="31:38" x14ac:dyDescent="0.35">
      <c r="AE872" s="41" t="str">
        <f t="shared" si="55"/>
        <v>CAPFOR_544_3_1_202223</v>
      </c>
      <c r="AF872" s="41">
        <v>202223</v>
      </c>
      <c r="AG872" s="41" t="s">
        <v>46</v>
      </c>
      <c r="AH872" s="41">
        <v>544</v>
      </c>
      <c r="AI872" s="41">
        <v>3</v>
      </c>
      <c r="AJ872" s="41" t="s">
        <v>3165</v>
      </c>
      <c r="AK872" s="41">
        <v>1</v>
      </c>
      <c r="AL872" s="186">
        <v>1880</v>
      </c>
    </row>
    <row r="873" spans="31:38" x14ac:dyDescent="0.35">
      <c r="AE873" s="41" t="str">
        <f t="shared" si="55"/>
        <v>CAPFOR_544_4_1_202223</v>
      </c>
      <c r="AF873" s="41">
        <v>202223</v>
      </c>
      <c r="AG873" s="41" t="s">
        <v>46</v>
      </c>
      <c r="AH873" s="41">
        <v>544</v>
      </c>
      <c r="AI873" s="41">
        <v>4</v>
      </c>
      <c r="AJ873" s="41" t="s">
        <v>3255</v>
      </c>
      <c r="AK873" s="41">
        <v>1</v>
      </c>
      <c r="AL873" s="186">
        <v>230</v>
      </c>
    </row>
    <row r="874" spans="31:38" x14ac:dyDescent="0.35">
      <c r="AE874" s="41" t="str">
        <f t="shared" si="55"/>
        <v>CAPFOR_544_5_1_202223</v>
      </c>
      <c r="AF874" s="41">
        <v>202223</v>
      </c>
      <c r="AG874" s="41" t="s">
        <v>46</v>
      </c>
      <c r="AH874" s="41">
        <v>544</v>
      </c>
      <c r="AI874" s="41">
        <v>5</v>
      </c>
      <c r="AJ874" s="41" t="s">
        <v>664</v>
      </c>
      <c r="AK874" s="41">
        <v>1</v>
      </c>
      <c r="AL874" s="186">
        <v>692</v>
      </c>
    </row>
    <row r="875" spans="31:38" x14ac:dyDescent="0.35">
      <c r="AE875" s="41" t="str">
        <f t="shared" si="55"/>
        <v>CAPFOR_544_6_1_202223</v>
      </c>
      <c r="AF875" s="41">
        <v>202223</v>
      </c>
      <c r="AG875" s="41" t="s">
        <v>46</v>
      </c>
      <c r="AH875" s="41">
        <v>544</v>
      </c>
      <c r="AI875" s="41">
        <v>6</v>
      </c>
      <c r="AJ875" s="41" t="s">
        <v>3192</v>
      </c>
      <c r="AK875" s="41">
        <v>1</v>
      </c>
      <c r="AL875" s="186">
        <v>98</v>
      </c>
    </row>
    <row r="876" spans="31:38" x14ac:dyDescent="0.35">
      <c r="AE876" s="41" t="str">
        <f t="shared" si="55"/>
        <v>CAPFOR_544_7_1_202223</v>
      </c>
      <c r="AF876" s="41">
        <v>202223</v>
      </c>
      <c r="AG876" s="41" t="s">
        <v>46</v>
      </c>
      <c r="AH876" s="41">
        <v>544</v>
      </c>
      <c r="AI876" s="41">
        <v>7</v>
      </c>
      <c r="AJ876" s="41" t="s">
        <v>2157</v>
      </c>
      <c r="AK876" s="41">
        <v>1</v>
      </c>
      <c r="AL876" s="186">
        <v>3192</v>
      </c>
    </row>
    <row r="877" spans="31:38" x14ac:dyDescent="0.35">
      <c r="AE877" s="41" t="str">
        <f t="shared" si="55"/>
        <v>CAPFOR_544_8_1_202223</v>
      </c>
      <c r="AF877" s="41">
        <v>202223</v>
      </c>
      <c r="AG877" s="41" t="s">
        <v>46</v>
      </c>
      <c r="AH877" s="41">
        <v>544</v>
      </c>
      <c r="AI877" s="41">
        <v>8</v>
      </c>
      <c r="AJ877" s="41" t="s">
        <v>3449</v>
      </c>
      <c r="AK877" s="41">
        <v>1</v>
      </c>
      <c r="AL877" s="186">
        <v>4212</v>
      </c>
    </row>
    <row r="878" spans="31:38" x14ac:dyDescent="0.35">
      <c r="AE878" s="41" t="str">
        <f t="shared" si="55"/>
        <v>CAPFOR_544_9_1_202223</v>
      </c>
      <c r="AF878" s="41">
        <v>202223</v>
      </c>
      <c r="AG878" s="41" t="s">
        <v>46</v>
      </c>
      <c r="AH878" s="41">
        <v>544</v>
      </c>
      <c r="AI878" s="41">
        <v>9</v>
      </c>
      <c r="AJ878" s="41" t="s">
        <v>2322</v>
      </c>
      <c r="AK878" s="41">
        <v>1</v>
      </c>
      <c r="AL878" s="186">
        <v>43290</v>
      </c>
    </row>
    <row r="879" spans="31:38" x14ac:dyDescent="0.35">
      <c r="AE879" s="41" t="str">
        <f t="shared" si="55"/>
        <v>CAPFOR_544_10_1_202223</v>
      </c>
      <c r="AF879" s="41">
        <v>202223</v>
      </c>
      <c r="AG879" s="41" t="s">
        <v>46</v>
      </c>
      <c r="AH879" s="41">
        <v>544</v>
      </c>
      <c r="AI879" s="41">
        <v>10</v>
      </c>
      <c r="AJ879" s="41" t="s">
        <v>3196</v>
      </c>
      <c r="AK879" s="41">
        <v>1</v>
      </c>
      <c r="AL879" s="186">
        <v>2167</v>
      </c>
    </row>
    <row r="880" spans="31:38" x14ac:dyDescent="0.35">
      <c r="AE880" s="41" t="str">
        <f t="shared" si="55"/>
        <v>CAPFOR_544_11_1_202223</v>
      </c>
      <c r="AF880" s="41">
        <v>202223</v>
      </c>
      <c r="AG880" s="41" t="s">
        <v>46</v>
      </c>
      <c r="AH880" s="41">
        <v>544</v>
      </c>
      <c r="AI880" s="41">
        <v>11</v>
      </c>
      <c r="AJ880" s="41" t="s">
        <v>3450</v>
      </c>
      <c r="AK880" s="41">
        <v>1</v>
      </c>
      <c r="AL880" s="186">
        <v>45457</v>
      </c>
    </row>
    <row r="881" spans="31:38" x14ac:dyDescent="0.35">
      <c r="AE881" s="41" t="str">
        <f t="shared" si="55"/>
        <v>CAPFOR_544_12_1_202223</v>
      </c>
      <c r="AF881" s="41">
        <v>202223</v>
      </c>
      <c r="AG881" s="41" t="s">
        <v>46</v>
      </c>
      <c r="AH881" s="41">
        <v>544</v>
      </c>
      <c r="AI881" s="41">
        <v>12</v>
      </c>
      <c r="AJ881" s="41" t="s">
        <v>3170</v>
      </c>
      <c r="AK881" s="41">
        <v>1</v>
      </c>
      <c r="AL881" s="186">
        <v>0</v>
      </c>
    </row>
    <row r="882" spans="31:38" x14ac:dyDescent="0.35">
      <c r="AE882" s="41" t="str">
        <f t="shared" si="55"/>
        <v>CAPFOR_544_13_1_202223</v>
      </c>
      <c r="AF882" s="41">
        <v>202223</v>
      </c>
      <c r="AG882" s="41" t="s">
        <v>46</v>
      </c>
      <c r="AH882" s="41">
        <v>544</v>
      </c>
      <c r="AI882" s="41">
        <v>13</v>
      </c>
      <c r="AJ882" s="41" t="s">
        <v>3451</v>
      </c>
      <c r="AK882" s="41">
        <v>1</v>
      </c>
      <c r="AL882" s="186">
        <v>53311</v>
      </c>
    </row>
    <row r="883" spans="31:38" x14ac:dyDescent="0.35">
      <c r="AE883" s="41" t="str">
        <f t="shared" si="55"/>
        <v>CAPFOR_544_14_1_202223</v>
      </c>
      <c r="AF883" s="41">
        <v>202223</v>
      </c>
      <c r="AG883" s="41" t="s">
        <v>46</v>
      </c>
      <c r="AH883" s="41">
        <v>544</v>
      </c>
      <c r="AI883" s="41">
        <v>14</v>
      </c>
      <c r="AJ883" s="41" t="s">
        <v>3452</v>
      </c>
      <c r="AK883" s="41">
        <v>1</v>
      </c>
      <c r="AL883" s="186">
        <v>0</v>
      </c>
    </row>
    <row r="884" spans="31:38" x14ac:dyDescent="0.35">
      <c r="AE884" s="41" t="str">
        <f t="shared" si="55"/>
        <v>CAPFOR_544_15_1_202223</v>
      </c>
      <c r="AF884" s="41">
        <v>202223</v>
      </c>
      <c r="AG884" s="41" t="s">
        <v>46</v>
      </c>
      <c r="AH884" s="41">
        <v>544</v>
      </c>
      <c r="AI884" s="41">
        <v>15</v>
      </c>
      <c r="AJ884" s="41" t="s">
        <v>3256</v>
      </c>
      <c r="AK884" s="41">
        <v>1</v>
      </c>
      <c r="AL884" s="186">
        <v>0</v>
      </c>
    </row>
    <row r="885" spans="31:38" x14ac:dyDescent="0.35">
      <c r="AE885" s="41" t="str">
        <f t="shared" si="55"/>
        <v>CAPFOR_544_16_1_202223</v>
      </c>
      <c r="AF885" s="41">
        <v>202223</v>
      </c>
      <c r="AG885" s="41" t="s">
        <v>46</v>
      </c>
      <c r="AH885" s="41">
        <v>544</v>
      </c>
      <c r="AI885" s="41">
        <v>16</v>
      </c>
      <c r="AJ885" s="41" t="s">
        <v>3453</v>
      </c>
      <c r="AK885" s="41">
        <v>1</v>
      </c>
      <c r="AL885" s="186">
        <v>53311</v>
      </c>
    </row>
    <row r="886" spans="31:38" x14ac:dyDescent="0.35">
      <c r="AE886" s="41" t="str">
        <f t="shared" si="55"/>
        <v>CAPFOR_544_17_1_202223</v>
      </c>
      <c r="AF886" s="41">
        <v>202223</v>
      </c>
      <c r="AG886" s="41" t="s">
        <v>46</v>
      </c>
      <c r="AH886" s="41">
        <v>544</v>
      </c>
      <c r="AI886" s="41">
        <v>17</v>
      </c>
      <c r="AJ886" s="41" t="s">
        <v>2010</v>
      </c>
      <c r="AK886" s="41">
        <v>1</v>
      </c>
      <c r="AL886" s="186">
        <v>0</v>
      </c>
    </row>
    <row r="887" spans="31:38" x14ac:dyDescent="0.35">
      <c r="AE887" s="41" t="str">
        <f t="shared" si="55"/>
        <v>CAPFOR_544_17.1_1_202223</v>
      </c>
      <c r="AF887" s="41">
        <v>202223</v>
      </c>
      <c r="AG887" s="41" t="s">
        <v>46</v>
      </c>
      <c r="AH887" s="41">
        <v>544</v>
      </c>
      <c r="AI887" s="41">
        <v>17.100000000000001</v>
      </c>
      <c r="AJ887" s="41" t="s">
        <v>3494</v>
      </c>
      <c r="AK887" s="41">
        <v>1</v>
      </c>
      <c r="AL887" s="186">
        <v>0</v>
      </c>
    </row>
    <row r="888" spans="31:38" x14ac:dyDescent="0.35">
      <c r="AE888" s="41" t="str">
        <f t="shared" si="55"/>
        <v>CAPFOR_544_19_3_202223</v>
      </c>
      <c r="AF888" s="41">
        <v>202223</v>
      </c>
      <c r="AG888" s="41" t="s">
        <v>46</v>
      </c>
      <c r="AH888" s="41">
        <v>544</v>
      </c>
      <c r="AI888" s="41">
        <v>19</v>
      </c>
      <c r="AJ888" s="41" t="s">
        <v>3258</v>
      </c>
      <c r="AK888" s="41">
        <v>3</v>
      </c>
      <c r="AL888" s="186">
        <v>53311</v>
      </c>
    </row>
    <row r="889" spans="31:38" x14ac:dyDescent="0.35">
      <c r="AE889" s="41" t="str">
        <f t="shared" si="55"/>
        <v>CAPFOR_544_20_3_202223</v>
      </c>
      <c r="AF889" s="41">
        <v>202223</v>
      </c>
      <c r="AG889" s="41" t="s">
        <v>46</v>
      </c>
      <c r="AH889" s="41">
        <v>544</v>
      </c>
      <c r="AI889" s="41">
        <v>20</v>
      </c>
      <c r="AJ889" s="41" t="s">
        <v>1308</v>
      </c>
      <c r="AK889" s="41">
        <v>3</v>
      </c>
      <c r="AL889" s="186">
        <v>0</v>
      </c>
    </row>
    <row r="890" spans="31:38" x14ac:dyDescent="0.35">
      <c r="AE890" s="41" t="str">
        <f t="shared" si="55"/>
        <v>CAPFOR_544_21_3_202223</v>
      </c>
      <c r="AF890" s="41">
        <v>202223</v>
      </c>
      <c r="AG890" s="41" t="s">
        <v>46</v>
      </c>
      <c r="AH890" s="41">
        <v>544</v>
      </c>
      <c r="AI890" s="41">
        <v>21</v>
      </c>
      <c r="AJ890" s="41" t="s">
        <v>1309</v>
      </c>
      <c r="AK890" s="41">
        <v>3</v>
      </c>
      <c r="AL890" s="186">
        <v>0</v>
      </c>
    </row>
    <row r="891" spans="31:38" x14ac:dyDescent="0.35">
      <c r="AE891" s="41" t="str">
        <f t="shared" si="55"/>
        <v>CAPFOR_544_22_3_202223</v>
      </c>
      <c r="AF891" s="41">
        <v>202223</v>
      </c>
      <c r="AG891" s="41" t="s">
        <v>46</v>
      </c>
      <c r="AH891" s="41">
        <v>544</v>
      </c>
      <c r="AI891" s="41">
        <v>22</v>
      </c>
      <c r="AJ891" s="41" t="s">
        <v>3454</v>
      </c>
      <c r="AK891" s="41">
        <v>3</v>
      </c>
      <c r="AL891" s="186">
        <v>0</v>
      </c>
    </row>
    <row r="892" spans="31:38" x14ac:dyDescent="0.35">
      <c r="AE892" s="41" t="str">
        <f t="shared" si="55"/>
        <v>CAPFOR_544_23_3_202223</v>
      </c>
      <c r="AF892" s="41">
        <v>202223</v>
      </c>
      <c r="AG892" s="41" t="s">
        <v>46</v>
      </c>
      <c r="AH892" s="41">
        <v>544</v>
      </c>
      <c r="AI892" s="41">
        <v>23</v>
      </c>
      <c r="AJ892" s="41" t="s">
        <v>2027</v>
      </c>
      <c r="AK892" s="41">
        <v>3</v>
      </c>
      <c r="AL892" s="186">
        <v>3328</v>
      </c>
    </row>
    <row r="893" spans="31:38" x14ac:dyDescent="0.35">
      <c r="AE893" s="41" t="str">
        <f t="shared" si="55"/>
        <v>CAPFOR_544_25_3_202223</v>
      </c>
      <c r="AF893" s="41">
        <v>202223</v>
      </c>
      <c r="AG893" s="41" t="s">
        <v>46</v>
      </c>
      <c r="AH893" s="41">
        <v>544</v>
      </c>
      <c r="AI893" s="41">
        <v>25</v>
      </c>
      <c r="AJ893" s="41" t="s">
        <v>1370</v>
      </c>
      <c r="AK893" s="41">
        <v>3</v>
      </c>
      <c r="AL893" s="186">
        <v>0</v>
      </c>
    </row>
    <row r="894" spans="31:38" x14ac:dyDescent="0.35">
      <c r="AE894" s="41" t="str">
        <f t="shared" si="55"/>
        <v>CAPFOR_544_26_3_202223</v>
      </c>
      <c r="AF894" s="41">
        <v>202223</v>
      </c>
      <c r="AG894" s="41" t="s">
        <v>46</v>
      </c>
      <c r="AH894" s="41">
        <v>544</v>
      </c>
      <c r="AI894" s="41">
        <v>26</v>
      </c>
      <c r="AJ894" s="41" t="s">
        <v>2032</v>
      </c>
      <c r="AK894" s="41">
        <v>3</v>
      </c>
      <c r="AL894" s="186">
        <v>0</v>
      </c>
    </row>
    <row r="895" spans="31:38" x14ac:dyDescent="0.35">
      <c r="AE895" s="41" t="str">
        <f t="shared" si="55"/>
        <v>CAPFOR_544_27_3_202223</v>
      </c>
      <c r="AF895" s="41">
        <v>202223</v>
      </c>
      <c r="AG895" s="41" t="s">
        <v>46</v>
      </c>
      <c r="AH895" s="41">
        <v>544</v>
      </c>
      <c r="AI895" s="41">
        <v>27</v>
      </c>
      <c r="AJ895" s="41" t="s">
        <v>2033</v>
      </c>
      <c r="AK895" s="41">
        <v>3</v>
      </c>
      <c r="AL895" s="186">
        <v>7304</v>
      </c>
    </row>
    <row r="896" spans="31:38" x14ac:dyDescent="0.35">
      <c r="AE896" s="41" t="str">
        <f t="shared" si="55"/>
        <v>CAPFOR_544_28_3_202223</v>
      </c>
      <c r="AF896" s="41">
        <v>202223</v>
      </c>
      <c r="AG896" s="41" t="s">
        <v>46</v>
      </c>
      <c r="AH896" s="41">
        <v>544</v>
      </c>
      <c r="AI896" s="41">
        <v>28</v>
      </c>
      <c r="AJ896" s="41" t="s">
        <v>2034</v>
      </c>
      <c r="AK896" s="41">
        <v>3</v>
      </c>
      <c r="AL896" s="186">
        <v>1864</v>
      </c>
    </row>
    <row r="897" spans="31:38" x14ac:dyDescent="0.35">
      <c r="AE897" s="41" t="str">
        <f t="shared" si="55"/>
        <v>CAPFOR_544_29_3_202223</v>
      </c>
      <c r="AF897" s="41">
        <v>202223</v>
      </c>
      <c r="AG897" s="41" t="s">
        <v>46</v>
      </c>
      <c r="AH897" s="41">
        <v>544</v>
      </c>
      <c r="AI897" s="41">
        <v>29</v>
      </c>
      <c r="AJ897" s="41" t="s">
        <v>2035</v>
      </c>
      <c r="AK897" s="41">
        <v>3</v>
      </c>
      <c r="AL897" s="186">
        <v>22886</v>
      </c>
    </row>
    <row r="898" spans="31:38" x14ac:dyDescent="0.35">
      <c r="AE898" s="41" t="str">
        <f t="shared" si="55"/>
        <v>CAPFOR_544_30_3_202223</v>
      </c>
      <c r="AF898" s="41">
        <v>202223</v>
      </c>
      <c r="AG898" s="41" t="s">
        <v>46</v>
      </c>
      <c r="AH898" s="41">
        <v>544</v>
      </c>
      <c r="AI898" s="41">
        <v>30</v>
      </c>
      <c r="AJ898" s="41" t="s">
        <v>1357</v>
      </c>
      <c r="AK898" s="41">
        <v>3</v>
      </c>
      <c r="AL898" s="186">
        <v>4829</v>
      </c>
    </row>
    <row r="899" spans="31:38" x14ac:dyDescent="0.35">
      <c r="AE899" s="41" t="str">
        <f t="shared" si="55"/>
        <v>CAPFOR_544_30.1_3_202223</v>
      </c>
      <c r="AF899" s="41">
        <v>202223</v>
      </c>
      <c r="AG899" s="41" t="s">
        <v>46</v>
      </c>
      <c r="AH899" s="41">
        <v>544</v>
      </c>
      <c r="AI899" s="41">
        <v>30.1</v>
      </c>
      <c r="AJ899" s="41" t="s">
        <v>3616</v>
      </c>
      <c r="AK899" s="41">
        <v>3</v>
      </c>
      <c r="AL899" s="186">
        <v>4829</v>
      </c>
    </row>
    <row r="900" spans="31:38" x14ac:dyDescent="0.35">
      <c r="AE900" s="41" t="str">
        <f t="shared" si="55"/>
        <v>CAPFOR_544_30.2_3_202223</v>
      </c>
      <c r="AF900" s="41">
        <v>202223</v>
      </c>
      <c r="AG900" s="41" t="s">
        <v>46</v>
      </c>
      <c r="AH900" s="41">
        <v>544</v>
      </c>
      <c r="AI900" s="41">
        <v>30.2</v>
      </c>
      <c r="AJ900" s="41" t="s">
        <v>3617</v>
      </c>
      <c r="AK900" s="41">
        <v>3</v>
      </c>
      <c r="AL900" s="186">
        <v>0</v>
      </c>
    </row>
    <row r="901" spans="31:38" x14ac:dyDescent="0.35">
      <c r="AE901" s="41" t="str">
        <f t="shared" si="55"/>
        <v>CAPFOR_544_31_3_202223</v>
      </c>
      <c r="AF901" s="41">
        <v>202223</v>
      </c>
      <c r="AG901" s="41" t="s">
        <v>46</v>
      </c>
      <c r="AH901" s="41">
        <v>544</v>
      </c>
      <c r="AI901" s="41">
        <v>31</v>
      </c>
      <c r="AJ901" s="41" t="s">
        <v>1358</v>
      </c>
      <c r="AK901" s="41">
        <v>3</v>
      </c>
      <c r="AL901" s="186">
        <v>13100</v>
      </c>
    </row>
    <row r="902" spans="31:38" x14ac:dyDescent="0.35">
      <c r="AE902" s="41" t="str">
        <f t="shared" ref="AE902:AE965" si="56">AG902&amp;"_"&amp;AH902&amp;"_"&amp;AI902&amp;"_"&amp;AK902&amp;"_"&amp;AF902</f>
        <v>CAPFOR_544_31.1_3_202223</v>
      </c>
      <c r="AF902" s="41">
        <v>202223</v>
      </c>
      <c r="AG902" s="41" t="s">
        <v>46</v>
      </c>
      <c r="AH902" s="41">
        <v>544</v>
      </c>
      <c r="AI902" s="41">
        <v>31.1</v>
      </c>
      <c r="AJ902" s="41" t="s">
        <v>2038</v>
      </c>
      <c r="AK902" s="41">
        <v>3</v>
      </c>
      <c r="AL902" s="186">
        <v>0</v>
      </c>
    </row>
    <row r="903" spans="31:38" x14ac:dyDescent="0.35">
      <c r="AE903" s="41" t="str">
        <f t="shared" si="56"/>
        <v>CAPFOR_544_31.2_3_202223</v>
      </c>
      <c r="AF903" s="41">
        <v>202223</v>
      </c>
      <c r="AG903" s="41" t="s">
        <v>46</v>
      </c>
      <c r="AH903" s="41">
        <v>544</v>
      </c>
      <c r="AI903" s="41">
        <v>31.2</v>
      </c>
      <c r="AJ903" s="41" t="s">
        <v>2039</v>
      </c>
      <c r="AK903" s="41">
        <v>3</v>
      </c>
      <c r="AL903" s="186">
        <v>13100</v>
      </c>
    </row>
    <row r="904" spans="31:38" x14ac:dyDescent="0.35">
      <c r="AE904" s="41" t="str">
        <f t="shared" si="56"/>
        <v>CAPFOR_544_32_3_202223</v>
      </c>
      <c r="AF904" s="41">
        <v>202223</v>
      </c>
      <c r="AG904" s="41" t="s">
        <v>46</v>
      </c>
      <c r="AH904" s="41">
        <v>544</v>
      </c>
      <c r="AI904" s="41">
        <v>32</v>
      </c>
      <c r="AJ904" s="41" t="s">
        <v>3455</v>
      </c>
      <c r="AK904" s="41">
        <v>3</v>
      </c>
      <c r="AL904" s="186">
        <v>53311</v>
      </c>
    </row>
    <row r="905" spans="31:38" x14ac:dyDescent="0.35">
      <c r="AE905" s="41" t="str">
        <f t="shared" si="56"/>
        <v>CAPFOR_544_33_3_202223</v>
      </c>
      <c r="AF905" s="41">
        <v>202223</v>
      </c>
      <c r="AG905" s="41" t="s">
        <v>46</v>
      </c>
      <c r="AH905" s="41">
        <v>544</v>
      </c>
      <c r="AI905" s="41">
        <v>33</v>
      </c>
      <c r="AJ905" s="41" t="s">
        <v>2043</v>
      </c>
      <c r="AK905" s="41">
        <v>3</v>
      </c>
      <c r="AL905" s="186">
        <v>401724</v>
      </c>
    </row>
    <row r="906" spans="31:38" x14ac:dyDescent="0.35">
      <c r="AE906" s="41" t="str">
        <f t="shared" si="56"/>
        <v>CAPFOR_544_33.5_3_202223</v>
      </c>
      <c r="AF906" s="41">
        <v>202223</v>
      </c>
      <c r="AG906" s="41" t="s">
        <v>46</v>
      </c>
      <c r="AH906" s="41">
        <v>544</v>
      </c>
      <c r="AI906" s="41">
        <v>33.5</v>
      </c>
      <c r="AJ906" s="41" t="s">
        <v>3281</v>
      </c>
      <c r="AK906" s="41">
        <v>3</v>
      </c>
      <c r="AL906" s="186">
        <v>0</v>
      </c>
    </row>
    <row r="907" spans="31:38" x14ac:dyDescent="0.35">
      <c r="AE907" s="41" t="str">
        <f t="shared" si="56"/>
        <v>CAPFOR_544_34_3_202223</v>
      </c>
      <c r="AF907" s="41">
        <v>202223</v>
      </c>
      <c r="AG907" s="41" t="s">
        <v>46</v>
      </c>
      <c r="AH907" s="41">
        <v>544</v>
      </c>
      <c r="AI907" s="41">
        <v>34</v>
      </c>
      <c r="AJ907" s="41" t="s">
        <v>3456</v>
      </c>
      <c r="AK907" s="41">
        <v>3</v>
      </c>
      <c r="AL907" s="186">
        <v>17929</v>
      </c>
    </row>
    <row r="908" spans="31:38" x14ac:dyDescent="0.35">
      <c r="AE908" s="41" t="str">
        <f t="shared" si="56"/>
        <v>CAPFOR_544_35_3_202223</v>
      </c>
      <c r="AF908" s="41">
        <v>202223</v>
      </c>
      <c r="AG908" s="41" t="s">
        <v>46</v>
      </c>
      <c r="AH908" s="41">
        <v>544</v>
      </c>
      <c r="AI908" s="41">
        <v>35</v>
      </c>
      <c r="AJ908" s="41" t="s">
        <v>2044</v>
      </c>
      <c r="AK908" s="41">
        <v>3</v>
      </c>
      <c r="AL908" s="186">
        <v>7560</v>
      </c>
    </row>
    <row r="909" spans="31:38" x14ac:dyDescent="0.35">
      <c r="AE909" s="41" t="str">
        <f t="shared" si="56"/>
        <v>CAPFOR_544_36_3_202223</v>
      </c>
      <c r="AF909" s="41">
        <v>202223</v>
      </c>
      <c r="AG909" s="41" t="s">
        <v>46</v>
      </c>
      <c r="AH909" s="41">
        <v>544</v>
      </c>
      <c r="AI909" s="41">
        <v>36</v>
      </c>
      <c r="AJ909" s="41" t="s">
        <v>3457</v>
      </c>
      <c r="AK909" s="41">
        <v>3</v>
      </c>
      <c r="AL909" s="186">
        <v>10369</v>
      </c>
    </row>
    <row r="910" spans="31:38" x14ac:dyDescent="0.35">
      <c r="AE910" s="41" t="str">
        <f t="shared" si="56"/>
        <v>CAPFOR_544_37_3_202223</v>
      </c>
      <c r="AF910" s="41">
        <v>202223</v>
      </c>
      <c r="AG910" s="41" t="s">
        <v>46</v>
      </c>
      <c r="AH910" s="41">
        <v>544</v>
      </c>
      <c r="AI910" s="41">
        <v>37</v>
      </c>
      <c r="AJ910" s="41" t="s">
        <v>3458</v>
      </c>
      <c r="AK910" s="41">
        <v>3</v>
      </c>
      <c r="AL910" s="186">
        <v>412093</v>
      </c>
    </row>
    <row r="911" spans="31:38" x14ac:dyDescent="0.35">
      <c r="AE911" s="41" t="str">
        <f t="shared" si="56"/>
        <v>CAPFOR_544_38_3_202223</v>
      </c>
      <c r="AF911" s="41">
        <v>202223</v>
      </c>
      <c r="AG911" s="41" t="s">
        <v>46</v>
      </c>
      <c r="AH911" s="41">
        <v>544</v>
      </c>
      <c r="AI911" s="41">
        <v>38</v>
      </c>
      <c r="AJ911" s="41" t="s">
        <v>2046</v>
      </c>
      <c r="AK911" s="41">
        <v>3</v>
      </c>
      <c r="AL911" s="186">
        <v>331872</v>
      </c>
    </row>
    <row r="912" spans="31:38" x14ac:dyDescent="0.35">
      <c r="AE912" s="41" t="str">
        <f t="shared" si="56"/>
        <v>CAPFOR_544_39_3_202223</v>
      </c>
      <c r="AF912" s="41">
        <v>202223</v>
      </c>
      <c r="AG912" s="41" t="s">
        <v>46</v>
      </c>
      <c r="AH912" s="41">
        <v>544</v>
      </c>
      <c r="AI912" s="41">
        <v>39</v>
      </c>
      <c r="AJ912" s="41" t="s">
        <v>2047</v>
      </c>
      <c r="AK912" s="41">
        <v>3</v>
      </c>
      <c r="AL912" s="186">
        <v>26371</v>
      </c>
    </row>
    <row r="913" spans="31:38" x14ac:dyDescent="0.35">
      <c r="AE913" s="41" t="str">
        <f t="shared" si="56"/>
        <v>CAPFOR_544_40_3_202223</v>
      </c>
      <c r="AF913" s="41">
        <v>202223</v>
      </c>
      <c r="AG913" s="41" t="s">
        <v>46</v>
      </c>
      <c r="AH913" s="41">
        <v>544</v>
      </c>
      <c r="AI913" s="41">
        <v>40</v>
      </c>
      <c r="AJ913" s="41" t="s">
        <v>2048</v>
      </c>
      <c r="AK913" s="41">
        <v>3</v>
      </c>
      <c r="AL913" s="186">
        <v>100000</v>
      </c>
    </row>
    <row r="914" spans="31:38" x14ac:dyDescent="0.35">
      <c r="AE914" s="41" t="str">
        <f t="shared" si="56"/>
        <v>CAPFOR_544_41_3_202223</v>
      </c>
      <c r="AF914" s="41">
        <v>202223</v>
      </c>
      <c r="AG914" s="41" t="s">
        <v>46</v>
      </c>
      <c r="AH914" s="41">
        <v>544</v>
      </c>
      <c r="AI914" s="41">
        <v>41</v>
      </c>
      <c r="AJ914" s="41" t="s">
        <v>2049</v>
      </c>
      <c r="AK914" s="41">
        <v>3</v>
      </c>
      <c r="AL914" s="186">
        <v>382984</v>
      </c>
    </row>
    <row r="915" spans="31:38" x14ac:dyDescent="0.35">
      <c r="AE915" s="41" t="str">
        <f t="shared" si="56"/>
        <v>CAPFOR_544_42_3_202223</v>
      </c>
      <c r="AF915" s="41">
        <v>202223</v>
      </c>
      <c r="AG915" s="41" t="s">
        <v>46</v>
      </c>
      <c r="AH915" s="41">
        <v>544</v>
      </c>
      <c r="AI915" s="41">
        <v>42</v>
      </c>
      <c r="AJ915" s="41" t="s">
        <v>2050</v>
      </c>
      <c r="AK915" s="41">
        <v>3</v>
      </c>
      <c r="AL915" s="186">
        <v>24162</v>
      </c>
    </row>
    <row r="916" spans="31:38" x14ac:dyDescent="0.35">
      <c r="AE916" s="41" t="str">
        <f t="shared" si="56"/>
        <v>CAPFOR_544_43_3_202223</v>
      </c>
      <c r="AF916" s="41">
        <v>202223</v>
      </c>
      <c r="AG916" s="41" t="s">
        <v>46</v>
      </c>
      <c r="AH916" s="41">
        <v>544</v>
      </c>
      <c r="AI916" s="41">
        <v>43</v>
      </c>
      <c r="AJ916" s="41" t="s">
        <v>2051</v>
      </c>
      <c r="AK916" s="41">
        <v>3</v>
      </c>
      <c r="AL916" s="186">
        <v>100000</v>
      </c>
    </row>
    <row r="917" spans="31:38" x14ac:dyDescent="0.35">
      <c r="AE917" s="41" t="str">
        <f t="shared" si="56"/>
        <v>CAPFOR_544_44_3_202223</v>
      </c>
      <c r="AF917" s="41">
        <v>202223</v>
      </c>
      <c r="AG917" s="41" t="s">
        <v>46</v>
      </c>
      <c r="AH917" s="41">
        <v>544</v>
      </c>
      <c r="AI917" s="41">
        <v>44</v>
      </c>
      <c r="AJ917" s="41" t="s">
        <v>3261</v>
      </c>
      <c r="AK917" s="41">
        <v>3</v>
      </c>
      <c r="AL917" s="186">
        <v>407146</v>
      </c>
    </row>
    <row r="918" spans="31:38" x14ac:dyDescent="0.35">
      <c r="AE918" s="41" t="str">
        <f t="shared" si="56"/>
        <v>CAPFOR_544_45_3_202223</v>
      </c>
      <c r="AF918" s="41">
        <v>202223</v>
      </c>
      <c r="AG918" s="41" t="s">
        <v>46</v>
      </c>
      <c r="AH918" s="41">
        <v>544</v>
      </c>
      <c r="AI918" s="41">
        <v>45</v>
      </c>
      <c r="AJ918" s="41" t="s">
        <v>3262</v>
      </c>
      <c r="AK918" s="41">
        <v>3</v>
      </c>
      <c r="AL918" s="186">
        <v>502892</v>
      </c>
    </row>
    <row r="919" spans="31:38" x14ac:dyDescent="0.35">
      <c r="AE919" s="41" t="str">
        <f t="shared" si="56"/>
        <v>CAPFOR_544_46_3_202223</v>
      </c>
      <c r="AF919" s="41">
        <v>202223</v>
      </c>
      <c r="AG919" s="41" t="s">
        <v>46</v>
      </c>
      <c r="AH919" s="41">
        <v>544</v>
      </c>
      <c r="AI919" s="41">
        <v>46</v>
      </c>
      <c r="AJ919" s="41" t="s">
        <v>2060</v>
      </c>
      <c r="AK919" s="41">
        <v>3</v>
      </c>
      <c r="AL919" s="186">
        <v>0</v>
      </c>
    </row>
    <row r="920" spans="31:38" x14ac:dyDescent="0.35">
      <c r="AE920" s="41" t="str">
        <f t="shared" si="56"/>
        <v>CAPFOR_544_47_3_202223</v>
      </c>
      <c r="AF920" s="41">
        <v>202223</v>
      </c>
      <c r="AG920" s="41" t="s">
        <v>46</v>
      </c>
      <c r="AH920" s="41">
        <v>544</v>
      </c>
      <c r="AI920" s="41">
        <v>47</v>
      </c>
      <c r="AJ920" s="41" t="s">
        <v>2061</v>
      </c>
      <c r="AK920" s="41">
        <v>3</v>
      </c>
      <c r="AL920" s="186">
        <v>0</v>
      </c>
    </row>
    <row r="921" spans="31:38" x14ac:dyDescent="0.35">
      <c r="AE921" s="41" t="str">
        <f t="shared" si="56"/>
        <v>CAPFOR_544_48_3_202223</v>
      </c>
      <c r="AF921" s="41">
        <v>202223</v>
      </c>
      <c r="AG921" s="41" t="s">
        <v>46</v>
      </c>
      <c r="AH921" s="41">
        <v>544</v>
      </c>
      <c r="AI921" s="41">
        <v>48</v>
      </c>
      <c r="AJ921" s="41" t="s">
        <v>2029</v>
      </c>
      <c r="AK921" s="41">
        <v>3</v>
      </c>
      <c r="AL921" s="186">
        <v>0</v>
      </c>
    </row>
    <row r="922" spans="31:38" x14ac:dyDescent="0.35">
      <c r="AE922" s="41" t="str">
        <f t="shared" si="56"/>
        <v>CAPFOR_544_49_3_202223</v>
      </c>
      <c r="AF922" s="41">
        <v>202223</v>
      </c>
      <c r="AG922" s="41" t="s">
        <v>46</v>
      </c>
      <c r="AH922" s="41">
        <v>544</v>
      </c>
      <c r="AI922" s="41">
        <v>49</v>
      </c>
      <c r="AJ922" s="41" t="s">
        <v>2030</v>
      </c>
      <c r="AK922" s="41">
        <v>3</v>
      </c>
      <c r="AL922" s="186">
        <v>0</v>
      </c>
    </row>
    <row r="923" spans="31:38" x14ac:dyDescent="0.35">
      <c r="AE923" s="41" t="str">
        <f t="shared" si="56"/>
        <v>CAPFOR_544_50_3_202223</v>
      </c>
      <c r="AF923" s="41">
        <v>202223</v>
      </c>
      <c r="AG923" s="41" t="s">
        <v>46</v>
      </c>
      <c r="AH923" s="41">
        <v>544</v>
      </c>
      <c r="AI923" s="41">
        <v>50</v>
      </c>
      <c r="AJ923" s="41" t="s">
        <v>2031</v>
      </c>
      <c r="AK923" s="41">
        <v>3</v>
      </c>
      <c r="AL923" s="186">
        <v>0</v>
      </c>
    </row>
    <row r="924" spans="31:38" x14ac:dyDescent="0.35">
      <c r="AE924" s="41" t="str">
        <f t="shared" si="56"/>
        <v>CAPFOR_545_1_1_202223</v>
      </c>
      <c r="AF924" s="41">
        <v>202223</v>
      </c>
      <c r="AG924" s="41" t="s">
        <v>46</v>
      </c>
      <c r="AH924" s="41">
        <v>545</v>
      </c>
      <c r="AI924" s="41">
        <v>1</v>
      </c>
      <c r="AJ924" s="41" t="s">
        <v>1334</v>
      </c>
      <c r="AK924" s="41">
        <v>1</v>
      </c>
      <c r="AL924" s="186">
        <v>22050</v>
      </c>
    </row>
    <row r="925" spans="31:38" x14ac:dyDescent="0.35">
      <c r="AE925" s="41" t="str">
        <f t="shared" si="56"/>
        <v>CAPFOR_545_2_1_202223</v>
      </c>
      <c r="AF925" s="41">
        <v>202223</v>
      </c>
      <c r="AG925" s="41" t="s">
        <v>46</v>
      </c>
      <c r="AH925" s="41">
        <v>545</v>
      </c>
      <c r="AI925" s="41">
        <v>2</v>
      </c>
      <c r="AJ925" s="41" t="s">
        <v>3254</v>
      </c>
      <c r="AK925" s="41">
        <v>1</v>
      </c>
      <c r="AL925" s="186">
        <v>279</v>
      </c>
    </row>
    <row r="926" spans="31:38" x14ac:dyDescent="0.35">
      <c r="AE926" s="41" t="str">
        <f t="shared" si="56"/>
        <v>CAPFOR_545_3_1_202223</v>
      </c>
      <c r="AF926" s="41">
        <v>202223</v>
      </c>
      <c r="AG926" s="41" t="s">
        <v>46</v>
      </c>
      <c r="AH926" s="41">
        <v>545</v>
      </c>
      <c r="AI926" s="41">
        <v>3</v>
      </c>
      <c r="AJ926" s="41" t="s">
        <v>3165</v>
      </c>
      <c r="AK926" s="41">
        <v>1</v>
      </c>
      <c r="AL926" s="186">
        <v>37400</v>
      </c>
    </row>
    <row r="927" spans="31:38" x14ac:dyDescent="0.35">
      <c r="AE927" s="41" t="str">
        <f t="shared" si="56"/>
        <v>CAPFOR_545_4_1_202223</v>
      </c>
      <c r="AF927" s="41">
        <v>202223</v>
      </c>
      <c r="AG927" s="41" t="s">
        <v>46</v>
      </c>
      <c r="AH927" s="41">
        <v>545</v>
      </c>
      <c r="AI927" s="41">
        <v>4</v>
      </c>
      <c r="AJ927" s="41" t="s">
        <v>3255</v>
      </c>
      <c r="AK927" s="41">
        <v>1</v>
      </c>
      <c r="AL927" s="186">
        <v>0</v>
      </c>
    </row>
    <row r="928" spans="31:38" x14ac:dyDescent="0.35">
      <c r="AE928" s="41" t="str">
        <f t="shared" si="56"/>
        <v>CAPFOR_545_5_1_202223</v>
      </c>
      <c r="AF928" s="41">
        <v>202223</v>
      </c>
      <c r="AG928" s="41" t="s">
        <v>46</v>
      </c>
      <c r="AH928" s="41">
        <v>545</v>
      </c>
      <c r="AI928" s="41">
        <v>5</v>
      </c>
      <c r="AJ928" s="41" t="s">
        <v>664</v>
      </c>
      <c r="AK928" s="41">
        <v>1</v>
      </c>
      <c r="AL928" s="186">
        <v>1000</v>
      </c>
    </row>
    <row r="929" spans="31:38" x14ac:dyDescent="0.35">
      <c r="AE929" s="41" t="str">
        <f t="shared" si="56"/>
        <v>CAPFOR_545_6_1_202223</v>
      </c>
      <c r="AF929" s="41">
        <v>202223</v>
      </c>
      <c r="AG929" s="41" t="s">
        <v>46</v>
      </c>
      <c r="AH929" s="41">
        <v>545</v>
      </c>
      <c r="AI929" s="41">
        <v>6</v>
      </c>
      <c r="AJ929" s="41" t="s">
        <v>3192</v>
      </c>
      <c r="AK929" s="41">
        <v>1</v>
      </c>
      <c r="AL929" s="186">
        <v>11500</v>
      </c>
    </row>
    <row r="930" spans="31:38" x14ac:dyDescent="0.35">
      <c r="AE930" s="41" t="str">
        <f t="shared" si="56"/>
        <v>CAPFOR_545_7_1_202223</v>
      </c>
      <c r="AF930" s="41">
        <v>202223</v>
      </c>
      <c r="AG930" s="41" t="s">
        <v>46</v>
      </c>
      <c r="AH930" s="41">
        <v>545</v>
      </c>
      <c r="AI930" s="41">
        <v>7</v>
      </c>
      <c r="AJ930" s="41" t="s">
        <v>2157</v>
      </c>
      <c r="AK930" s="41">
        <v>1</v>
      </c>
      <c r="AL930" s="186">
        <v>710</v>
      </c>
    </row>
    <row r="931" spans="31:38" x14ac:dyDescent="0.35">
      <c r="AE931" s="41" t="str">
        <f t="shared" si="56"/>
        <v>CAPFOR_545_8_1_202223</v>
      </c>
      <c r="AF931" s="41">
        <v>202223</v>
      </c>
      <c r="AG931" s="41" t="s">
        <v>46</v>
      </c>
      <c r="AH931" s="41">
        <v>545</v>
      </c>
      <c r="AI931" s="41">
        <v>8</v>
      </c>
      <c r="AJ931" s="41" t="s">
        <v>3449</v>
      </c>
      <c r="AK931" s="41">
        <v>1</v>
      </c>
      <c r="AL931" s="186">
        <v>13210</v>
      </c>
    </row>
    <row r="932" spans="31:38" x14ac:dyDescent="0.35">
      <c r="AE932" s="41" t="str">
        <f t="shared" si="56"/>
        <v>CAPFOR_545_9_1_202223</v>
      </c>
      <c r="AF932" s="41">
        <v>202223</v>
      </c>
      <c r="AG932" s="41" t="s">
        <v>46</v>
      </c>
      <c r="AH932" s="41">
        <v>545</v>
      </c>
      <c r="AI932" s="41">
        <v>9</v>
      </c>
      <c r="AJ932" s="41" t="s">
        <v>2322</v>
      </c>
      <c r="AK932" s="41">
        <v>1</v>
      </c>
      <c r="AL932" s="186">
        <v>0</v>
      </c>
    </row>
    <row r="933" spans="31:38" x14ac:dyDescent="0.35">
      <c r="AE933" s="41" t="str">
        <f t="shared" si="56"/>
        <v>CAPFOR_545_10_1_202223</v>
      </c>
      <c r="AF933" s="41">
        <v>202223</v>
      </c>
      <c r="AG933" s="41" t="s">
        <v>46</v>
      </c>
      <c r="AH933" s="41">
        <v>545</v>
      </c>
      <c r="AI933" s="41">
        <v>10</v>
      </c>
      <c r="AJ933" s="41" t="s">
        <v>3196</v>
      </c>
      <c r="AK933" s="41">
        <v>1</v>
      </c>
      <c r="AL933" s="186">
        <v>300</v>
      </c>
    </row>
    <row r="934" spans="31:38" x14ac:dyDescent="0.35">
      <c r="AE934" s="41" t="str">
        <f t="shared" si="56"/>
        <v>CAPFOR_545_11_1_202223</v>
      </c>
      <c r="AF934" s="41">
        <v>202223</v>
      </c>
      <c r="AG934" s="41" t="s">
        <v>46</v>
      </c>
      <c r="AH934" s="41">
        <v>545</v>
      </c>
      <c r="AI934" s="41">
        <v>11</v>
      </c>
      <c r="AJ934" s="41" t="s">
        <v>3450</v>
      </c>
      <c r="AK934" s="41">
        <v>1</v>
      </c>
      <c r="AL934" s="186">
        <v>300</v>
      </c>
    </row>
    <row r="935" spans="31:38" x14ac:dyDescent="0.35">
      <c r="AE935" s="41" t="str">
        <f t="shared" si="56"/>
        <v>CAPFOR_545_12_1_202223</v>
      </c>
      <c r="AF935" s="41">
        <v>202223</v>
      </c>
      <c r="AG935" s="41" t="s">
        <v>46</v>
      </c>
      <c r="AH935" s="41">
        <v>545</v>
      </c>
      <c r="AI935" s="41">
        <v>12</v>
      </c>
      <c r="AJ935" s="41" t="s">
        <v>3170</v>
      </c>
      <c r="AK935" s="41">
        <v>1</v>
      </c>
      <c r="AL935" s="186">
        <v>0</v>
      </c>
    </row>
    <row r="936" spans="31:38" x14ac:dyDescent="0.35">
      <c r="AE936" s="41" t="str">
        <f t="shared" si="56"/>
        <v>CAPFOR_545_13_1_202223</v>
      </c>
      <c r="AF936" s="41">
        <v>202223</v>
      </c>
      <c r="AG936" s="41" t="s">
        <v>46</v>
      </c>
      <c r="AH936" s="41">
        <v>545</v>
      </c>
      <c r="AI936" s="41">
        <v>13</v>
      </c>
      <c r="AJ936" s="41" t="s">
        <v>3451</v>
      </c>
      <c r="AK936" s="41">
        <v>1</v>
      </c>
      <c r="AL936" s="186">
        <v>73239</v>
      </c>
    </row>
    <row r="937" spans="31:38" x14ac:dyDescent="0.35">
      <c r="AE937" s="41" t="str">
        <f t="shared" si="56"/>
        <v>CAPFOR_545_14_1_202223</v>
      </c>
      <c r="AF937" s="41">
        <v>202223</v>
      </c>
      <c r="AG937" s="41" t="s">
        <v>46</v>
      </c>
      <c r="AH937" s="41">
        <v>545</v>
      </c>
      <c r="AI937" s="41">
        <v>14</v>
      </c>
      <c r="AJ937" s="41" t="s">
        <v>3452</v>
      </c>
      <c r="AK937" s="41">
        <v>1</v>
      </c>
      <c r="AL937" s="186">
        <v>0</v>
      </c>
    </row>
    <row r="938" spans="31:38" x14ac:dyDescent="0.35">
      <c r="AE938" s="41" t="str">
        <f t="shared" si="56"/>
        <v>CAPFOR_545_15_1_202223</v>
      </c>
      <c r="AF938" s="41">
        <v>202223</v>
      </c>
      <c r="AG938" s="41" t="s">
        <v>46</v>
      </c>
      <c r="AH938" s="41">
        <v>545</v>
      </c>
      <c r="AI938" s="41">
        <v>15</v>
      </c>
      <c r="AJ938" s="41" t="s">
        <v>3256</v>
      </c>
      <c r="AK938" s="41">
        <v>1</v>
      </c>
      <c r="AL938" s="186">
        <v>0</v>
      </c>
    </row>
    <row r="939" spans="31:38" x14ac:dyDescent="0.35">
      <c r="AE939" s="41" t="str">
        <f t="shared" si="56"/>
        <v>CAPFOR_545_16_1_202223</v>
      </c>
      <c r="AF939" s="41">
        <v>202223</v>
      </c>
      <c r="AG939" s="41" t="s">
        <v>46</v>
      </c>
      <c r="AH939" s="41">
        <v>545</v>
      </c>
      <c r="AI939" s="41">
        <v>16</v>
      </c>
      <c r="AJ939" s="41" t="s">
        <v>3453</v>
      </c>
      <c r="AK939" s="41">
        <v>1</v>
      </c>
      <c r="AL939" s="186">
        <v>73239</v>
      </c>
    </row>
    <row r="940" spans="31:38" x14ac:dyDescent="0.35">
      <c r="AE940" s="41" t="str">
        <f t="shared" si="56"/>
        <v>CAPFOR_545_17_1_202223</v>
      </c>
      <c r="AF940" s="41">
        <v>202223</v>
      </c>
      <c r="AG940" s="41" t="s">
        <v>46</v>
      </c>
      <c r="AH940" s="41">
        <v>545</v>
      </c>
      <c r="AI940" s="41">
        <v>17</v>
      </c>
      <c r="AJ940" s="41" t="s">
        <v>2010</v>
      </c>
      <c r="AK940" s="41">
        <v>1</v>
      </c>
      <c r="AL940" s="186">
        <v>0</v>
      </c>
    </row>
    <row r="941" spans="31:38" x14ac:dyDescent="0.35">
      <c r="AE941" s="41" t="str">
        <f t="shared" si="56"/>
        <v>CAPFOR_545_17.1_1_202223</v>
      </c>
      <c r="AF941" s="41">
        <v>202223</v>
      </c>
      <c r="AG941" s="41" t="s">
        <v>46</v>
      </c>
      <c r="AH941" s="41">
        <v>545</v>
      </c>
      <c r="AI941" s="41">
        <v>17.100000000000001</v>
      </c>
      <c r="AJ941" s="41" t="s">
        <v>3494</v>
      </c>
      <c r="AK941" s="41">
        <v>1</v>
      </c>
      <c r="AL941" s="186">
        <v>600</v>
      </c>
    </row>
    <row r="942" spans="31:38" x14ac:dyDescent="0.35">
      <c r="AE942" s="41" t="str">
        <f t="shared" si="56"/>
        <v>CAPFOR_545_19_3_202223</v>
      </c>
      <c r="AF942" s="41">
        <v>202223</v>
      </c>
      <c r="AG942" s="41" t="s">
        <v>46</v>
      </c>
      <c r="AH942" s="41">
        <v>545</v>
      </c>
      <c r="AI942" s="41">
        <v>19</v>
      </c>
      <c r="AJ942" s="41" t="s">
        <v>3258</v>
      </c>
      <c r="AK942" s="41">
        <v>3</v>
      </c>
      <c r="AL942" s="186">
        <v>73239</v>
      </c>
    </row>
    <row r="943" spans="31:38" x14ac:dyDescent="0.35">
      <c r="AE943" s="41" t="str">
        <f t="shared" si="56"/>
        <v>CAPFOR_545_20_3_202223</v>
      </c>
      <c r="AF943" s="41">
        <v>202223</v>
      </c>
      <c r="AG943" s="41" t="s">
        <v>46</v>
      </c>
      <c r="AH943" s="41">
        <v>545</v>
      </c>
      <c r="AI943" s="41">
        <v>20</v>
      </c>
      <c r="AJ943" s="41" t="s">
        <v>1308</v>
      </c>
      <c r="AK943" s="41">
        <v>3</v>
      </c>
      <c r="AL943" s="186">
        <v>0</v>
      </c>
    </row>
    <row r="944" spans="31:38" x14ac:dyDescent="0.35">
      <c r="AE944" s="41" t="str">
        <f t="shared" si="56"/>
        <v>CAPFOR_545_21_3_202223</v>
      </c>
      <c r="AF944" s="41">
        <v>202223</v>
      </c>
      <c r="AG944" s="41" t="s">
        <v>46</v>
      </c>
      <c r="AH944" s="41">
        <v>545</v>
      </c>
      <c r="AI944" s="41">
        <v>21</v>
      </c>
      <c r="AJ944" s="41" t="s">
        <v>1309</v>
      </c>
      <c r="AK944" s="41">
        <v>3</v>
      </c>
      <c r="AL944" s="186">
        <v>250</v>
      </c>
    </row>
    <row r="945" spans="31:38" x14ac:dyDescent="0.35">
      <c r="AE945" s="41" t="str">
        <f t="shared" si="56"/>
        <v>CAPFOR_545_22_3_202223</v>
      </c>
      <c r="AF945" s="41">
        <v>202223</v>
      </c>
      <c r="AG945" s="41" t="s">
        <v>46</v>
      </c>
      <c r="AH945" s="41">
        <v>545</v>
      </c>
      <c r="AI945" s="41">
        <v>22</v>
      </c>
      <c r="AJ945" s="41" t="s">
        <v>3454</v>
      </c>
      <c r="AK945" s="41">
        <v>3</v>
      </c>
      <c r="AL945" s="186">
        <v>250</v>
      </c>
    </row>
    <row r="946" spans="31:38" x14ac:dyDescent="0.35">
      <c r="AE946" s="41" t="str">
        <f t="shared" si="56"/>
        <v>CAPFOR_545_23_3_202223</v>
      </c>
      <c r="AF946" s="41">
        <v>202223</v>
      </c>
      <c r="AG946" s="41" t="s">
        <v>46</v>
      </c>
      <c r="AH946" s="41">
        <v>545</v>
      </c>
      <c r="AI946" s="41">
        <v>23</v>
      </c>
      <c r="AJ946" s="41" t="s">
        <v>2027</v>
      </c>
      <c r="AK946" s="41">
        <v>3</v>
      </c>
      <c r="AL946" s="186">
        <v>30434</v>
      </c>
    </row>
    <row r="947" spans="31:38" x14ac:dyDescent="0.35">
      <c r="AE947" s="41" t="str">
        <f t="shared" si="56"/>
        <v>CAPFOR_545_25_3_202223</v>
      </c>
      <c r="AF947" s="41">
        <v>202223</v>
      </c>
      <c r="AG947" s="41" t="s">
        <v>46</v>
      </c>
      <c r="AH947" s="41">
        <v>545</v>
      </c>
      <c r="AI947" s="41">
        <v>25</v>
      </c>
      <c r="AJ947" s="41" t="s">
        <v>1370</v>
      </c>
      <c r="AK947" s="41">
        <v>3</v>
      </c>
      <c r="AL947" s="186">
        <v>0</v>
      </c>
    </row>
    <row r="948" spans="31:38" x14ac:dyDescent="0.35">
      <c r="AE948" s="41" t="str">
        <f t="shared" si="56"/>
        <v>CAPFOR_545_26_3_202223</v>
      </c>
      <c r="AF948" s="41">
        <v>202223</v>
      </c>
      <c r="AG948" s="41" t="s">
        <v>46</v>
      </c>
      <c r="AH948" s="41">
        <v>545</v>
      </c>
      <c r="AI948" s="41">
        <v>26</v>
      </c>
      <c r="AJ948" s="41" t="s">
        <v>2032</v>
      </c>
      <c r="AK948" s="41">
        <v>3</v>
      </c>
      <c r="AL948" s="186">
        <v>2000</v>
      </c>
    </row>
    <row r="949" spans="31:38" x14ac:dyDescent="0.35">
      <c r="AE949" s="41" t="str">
        <f t="shared" si="56"/>
        <v>CAPFOR_545_27_3_202223</v>
      </c>
      <c r="AF949" s="41">
        <v>202223</v>
      </c>
      <c r="AG949" s="41" t="s">
        <v>46</v>
      </c>
      <c r="AH949" s="41">
        <v>545</v>
      </c>
      <c r="AI949" s="41">
        <v>27</v>
      </c>
      <c r="AJ949" s="41" t="s">
        <v>2033</v>
      </c>
      <c r="AK949" s="41">
        <v>3</v>
      </c>
      <c r="AL949" s="186">
        <v>0</v>
      </c>
    </row>
    <row r="950" spans="31:38" x14ac:dyDescent="0.35">
      <c r="AE950" s="41" t="str">
        <f t="shared" si="56"/>
        <v>CAPFOR_545_28_3_202223</v>
      </c>
      <c r="AF950" s="41">
        <v>202223</v>
      </c>
      <c r="AG950" s="41" t="s">
        <v>46</v>
      </c>
      <c r="AH950" s="41">
        <v>545</v>
      </c>
      <c r="AI950" s="41">
        <v>28</v>
      </c>
      <c r="AJ950" s="41" t="s">
        <v>2034</v>
      </c>
      <c r="AK950" s="41">
        <v>3</v>
      </c>
      <c r="AL950" s="186">
        <v>200</v>
      </c>
    </row>
    <row r="951" spans="31:38" x14ac:dyDescent="0.35">
      <c r="AE951" s="41" t="str">
        <f t="shared" si="56"/>
        <v>CAPFOR_545_29_3_202223</v>
      </c>
      <c r="AF951" s="41">
        <v>202223</v>
      </c>
      <c r="AG951" s="41" t="s">
        <v>46</v>
      </c>
      <c r="AH951" s="41">
        <v>545</v>
      </c>
      <c r="AI951" s="41">
        <v>29</v>
      </c>
      <c r="AJ951" s="41" t="s">
        <v>2035</v>
      </c>
      <c r="AK951" s="41">
        <v>3</v>
      </c>
      <c r="AL951" s="186">
        <v>0</v>
      </c>
    </row>
    <row r="952" spans="31:38" x14ac:dyDescent="0.35">
      <c r="AE952" s="41" t="str">
        <f t="shared" si="56"/>
        <v>CAPFOR_545_30_3_202223</v>
      </c>
      <c r="AF952" s="41">
        <v>202223</v>
      </c>
      <c r="AG952" s="41" t="s">
        <v>46</v>
      </c>
      <c r="AH952" s="41">
        <v>545</v>
      </c>
      <c r="AI952" s="41">
        <v>30</v>
      </c>
      <c r="AJ952" s="41" t="s">
        <v>1357</v>
      </c>
      <c r="AK952" s="41">
        <v>3</v>
      </c>
      <c r="AL952" s="186">
        <v>1905</v>
      </c>
    </row>
    <row r="953" spans="31:38" x14ac:dyDescent="0.35">
      <c r="AE953" s="41" t="str">
        <f t="shared" si="56"/>
        <v>CAPFOR_545_30.1_3_202223</v>
      </c>
      <c r="AF953" s="41">
        <v>202223</v>
      </c>
      <c r="AG953" s="41" t="s">
        <v>46</v>
      </c>
      <c r="AH953" s="41">
        <v>545</v>
      </c>
      <c r="AI953" s="41">
        <v>30.1</v>
      </c>
      <c r="AJ953" s="41" t="s">
        <v>3616</v>
      </c>
      <c r="AK953" s="41">
        <v>3</v>
      </c>
      <c r="AL953" s="186">
        <v>1905</v>
      </c>
    </row>
    <row r="954" spans="31:38" x14ac:dyDescent="0.35">
      <c r="AE954" s="41" t="str">
        <f t="shared" si="56"/>
        <v>CAPFOR_545_30.2_3_202223</v>
      </c>
      <c r="AF954" s="41">
        <v>202223</v>
      </c>
      <c r="AG954" s="41" t="s">
        <v>46</v>
      </c>
      <c r="AH954" s="41">
        <v>545</v>
      </c>
      <c r="AI954" s="41">
        <v>30.2</v>
      </c>
      <c r="AJ954" s="41" t="s">
        <v>3617</v>
      </c>
      <c r="AK954" s="41">
        <v>3</v>
      </c>
      <c r="AL954" s="186">
        <v>0</v>
      </c>
    </row>
    <row r="955" spans="31:38" x14ac:dyDescent="0.35">
      <c r="AE955" s="41" t="str">
        <f t="shared" si="56"/>
        <v>CAPFOR_545_31_3_202223</v>
      </c>
      <c r="AF955" s="41">
        <v>202223</v>
      </c>
      <c r="AG955" s="41" t="s">
        <v>46</v>
      </c>
      <c r="AH955" s="41">
        <v>545</v>
      </c>
      <c r="AI955" s="41">
        <v>31</v>
      </c>
      <c r="AJ955" s="41" t="s">
        <v>1358</v>
      </c>
      <c r="AK955" s="41">
        <v>3</v>
      </c>
      <c r="AL955" s="186">
        <v>38700</v>
      </c>
    </row>
    <row r="956" spans="31:38" x14ac:dyDescent="0.35">
      <c r="AE956" s="41" t="str">
        <f t="shared" si="56"/>
        <v>CAPFOR_545_31.1_3_202223</v>
      </c>
      <c r="AF956" s="41">
        <v>202223</v>
      </c>
      <c r="AG956" s="41" t="s">
        <v>46</v>
      </c>
      <c r="AH956" s="41">
        <v>545</v>
      </c>
      <c r="AI956" s="41">
        <v>31.1</v>
      </c>
      <c r="AJ956" s="41" t="s">
        <v>2038</v>
      </c>
      <c r="AK956" s="41">
        <v>3</v>
      </c>
      <c r="AL956" s="186">
        <v>38700</v>
      </c>
    </row>
    <row r="957" spans="31:38" x14ac:dyDescent="0.35">
      <c r="AE957" s="41" t="str">
        <f t="shared" si="56"/>
        <v>CAPFOR_545_31.2_3_202223</v>
      </c>
      <c r="AF957" s="41">
        <v>202223</v>
      </c>
      <c r="AG957" s="41" t="s">
        <v>46</v>
      </c>
      <c r="AH957" s="41">
        <v>545</v>
      </c>
      <c r="AI957" s="41">
        <v>31.2</v>
      </c>
      <c r="AJ957" s="41" t="s">
        <v>2039</v>
      </c>
      <c r="AK957" s="41">
        <v>3</v>
      </c>
      <c r="AL957" s="186">
        <v>0</v>
      </c>
    </row>
    <row r="958" spans="31:38" x14ac:dyDescent="0.35">
      <c r="AE958" s="41" t="str">
        <f t="shared" si="56"/>
        <v>CAPFOR_545_32_3_202223</v>
      </c>
      <c r="AF958" s="41">
        <v>202223</v>
      </c>
      <c r="AG958" s="41" t="s">
        <v>46</v>
      </c>
      <c r="AH958" s="41">
        <v>545</v>
      </c>
      <c r="AI958" s="41">
        <v>32</v>
      </c>
      <c r="AJ958" s="41" t="s">
        <v>3455</v>
      </c>
      <c r="AK958" s="41">
        <v>3</v>
      </c>
      <c r="AL958" s="186">
        <v>73239</v>
      </c>
    </row>
    <row r="959" spans="31:38" x14ac:dyDescent="0.35">
      <c r="AE959" s="41" t="str">
        <f t="shared" si="56"/>
        <v>CAPFOR_545_33_3_202223</v>
      </c>
      <c r="AF959" s="41">
        <v>202223</v>
      </c>
      <c r="AG959" s="41" t="s">
        <v>46</v>
      </c>
      <c r="AH959" s="41">
        <v>545</v>
      </c>
      <c r="AI959" s="41">
        <v>33</v>
      </c>
      <c r="AJ959" s="41" t="s">
        <v>2043</v>
      </c>
      <c r="AK959" s="41">
        <v>3</v>
      </c>
      <c r="AL959" s="186">
        <v>171379</v>
      </c>
    </row>
    <row r="960" spans="31:38" x14ac:dyDescent="0.35">
      <c r="AE960" s="41" t="str">
        <f t="shared" si="56"/>
        <v>CAPFOR_545_33.5_3_202223</v>
      </c>
      <c r="AF960" s="41">
        <v>202223</v>
      </c>
      <c r="AG960" s="41" t="s">
        <v>46</v>
      </c>
      <c r="AH960" s="41">
        <v>545</v>
      </c>
      <c r="AI960" s="41">
        <v>33.5</v>
      </c>
      <c r="AJ960" s="41" t="s">
        <v>3281</v>
      </c>
      <c r="AK960" s="41">
        <v>3</v>
      </c>
      <c r="AL960" s="186">
        <v>0</v>
      </c>
    </row>
    <row r="961" spans="31:38" x14ac:dyDescent="0.35">
      <c r="AE961" s="41" t="str">
        <f t="shared" si="56"/>
        <v>CAPFOR_545_34_3_202223</v>
      </c>
      <c r="AF961" s="41">
        <v>202223</v>
      </c>
      <c r="AG961" s="41" t="s">
        <v>46</v>
      </c>
      <c r="AH961" s="41">
        <v>545</v>
      </c>
      <c r="AI961" s="41">
        <v>34</v>
      </c>
      <c r="AJ961" s="41" t="s">
        <v>3456</v>
      </c>
      <c r="AK961" s="41">
        <v>3</v>
      </c>
      <c r="AL961" s="186">
        <v>40605</v>
      </c>
    </row>
    <row r="962" spans="31:38" x14ac:dyDescent="0.35">
      <c r="AE962" s="41" t="str">
        <f t="shared" si="56"/>
        <v>CAPFOR_545_35_3_202223</v>
      </c>
      <c r="AF962" s="41">
        <v>202223</v>
      </c>
      <c r="AG962" s="41" t="s">
        <v>46</v>
      </c>
      <c r="AH962" s="41">
        <v>545</v>
      </c>
      <c r="AI962" s="41">
        <v>35</v>
      </c>
      <c r="AJ962" s="41" t="s">
        <v>2044</v>
      </c>
      <c r="AK962" s="41">
        <v>3</v>
      </c>
      <c r="AL962" s="186">
        <v>1744</v>
      </c>
    </row>
    <row r="963" spans="31:38" x14ac:dyDescent="0.35">
      <c r="AE963" s="41" t="str">
        <f t="shared" si="56"/>
        <v>CAPFOR_545_36_3_202223</v>
      </c>
      <c r="AF963" s="41">
        <v>202223</v>
      </c>
      <c r="AG963" s="41" t="s">
        <v>46</v>
      </c>
      <c r="AH963" s="41">
        <v>545</v>
      </c>
      <c r="AI963" s="41">
        <v>36</v>
      </c>
      <c r="AJ963" s="41" t="s">
        <v>3457</v>
      </c>
      <c r="AK963" s="41">
        <v>3</v>
      </c>
      <c r="AL963" s="186">
        <v>38861</v>
      </c>
    </row>
    <row r="964" spans="31:38" x14ac:dyDescent="0.35">
      <c r="AE964" s="41" t="str">
        <f t="shared" si="56"/>
        <v>CAPFOR_545_37_3_202223</v>
      </c>
      <c r="AF964" s="41">
        <v>202223</v>
      </c>
      <c r="AG964" s="41" t="s">
        <v>46</v>
      </c>
      <c r="AH964" s="41">
        <v>545</v>
      </c>
      <c r="AI964" s="41">
        <v>37</v>
      </c>
      <c r="AJ964" s="41" t="s">
        <v>3458</v>
      </c>
      <c r="AK964" s="41">
        <v>3</v>
      </c>
      <c r="AL964" s="186">
        <v>210240</v>
      </c>
    </row>
    <row r="965" spans="31:38" x14ac:dyDescent="0.35">
      <c r="AE965" s="41" t="str">
        <f t="shared" si="56"/>
        <v>CAPFOR_545_38_3_202223</v>
      </c>
      <c r="AF965" s="41">
        <v>202223</v>
      </c>
      <c r="AG965" s="41" t="s">
        <v>46</v>
      </c>
      <c r="AH965" s="41">
        <v>545</v>
      </c>
      <c r="AI965" s="41">
        <v>38</v>
      </c>
      <c r="AJ965" s="41" t="s">
        <v>2046</v>
      </c>
      <c r="AK965" s="41">
        <v>3</v>
      </c>
      <c r="AL965" s="186">
        <v>226636</v>
      </c>
    </row>
    <row r="966" spans="31:38" x14ac:dyDescent="0.35">
      <c r="AE966" s="41" t="str">
        <f t="shared" ref="AE966:AE1029" si="57">AG966&amp;"_"&amp;AH966&amp;"_"&amp;AI966&amp;"_"&amp;AK966&amp;"_"&amp;AF966</f>
        <v>CAPFOR_545_39_3_202223</v>
      </c>
      <c r="AF966" s="41">
        <v>202223</v>
      </c>
      <c r="AG966" s="41" t="s">
        <v>46</v>
      </c>
      <c r="AH966" s="41">
        <v>545</v>
      </c>
      <c r="AI966" s="41">
        <v>39</v>
      </c>
      <c r="AJ966" s="41" t="s">
        <v>2047</v>
      </c>
      <c r="AK966" s="41">
        <v>3</v>
      </c>
      <c r="AL966" s="186">
        <v>637</v>
      </c>
    </row>
    <row r="967" spans="31:38" x14ac:dyDescent="0.35">
      <c r="AE967" s="41" t="str">
        <f t="shared" si="57"/>
        <v>CAPFOR_545_40_3_202223</v>
      </c>
      <c r="AF967" s="41">
        <v>202223</v>
      </c>
      <c r="AG967" s="41" t="s">
        <v>46</v>
      </c>
      <c r="AH967" s="41">
        <v>545</v>
      </c>
      <c r="AI967" s="41">
        <v>40</v>
      </c>
      <c r="AJ967" s="41" t="s">
        <v>2048</v>
      </c>
      <c r="AK967" s="41">
        <v>3</v>
      </c>
      <c r="AL967" s="186">
        <v>100000</v>
      </c>
    </row>
    <row r="968" spans="31:38" x14ac:dyDescent="0.35">
      <c r="AE968" s="41" t="str">
        <f t="shared" si="57"/>
        <v>CAPFOR_545_41_3_202223</v>
      </c>
      <c r="AF968" s="41">
        <v>202223</v>
      </c>
      <c r="AG968" s="41" t="s">
        <v>46</v>
      </c>
      <c r="AH968" s="41">
        <v>545</v>
      </c>
      <c r="AI968" s="41">
        <v>41</v>
      </c>
      <c r="AJ968" s="41" t="s">
        <v>2049</v>
      </c>
      <c r="AK968" s="41">
        <v>3</v>
      </c>
      <c r="AL968" s="186">
        <v>229491</v>
      </c>
    </row>
    <row r="969" spans="31:38" x14ac:dyDescent="0.35">
      <c r="AE969" s="41" t="str">
        <f t="shared" si="57"/>
        <v>CAPFOR_545_42_3_202223</v>
      </c>
      <c r="AF969" s="41">
        <v>202223</v>
      </c>
      <c r="AG969" s="41" t="s">
        <v>46</v>
      </c>
      <c r="AH969" s="41">
        <v>545</v>
      </c>
      <c r="AI969" s="41">
        <v>42</v>
      </c>
      <c r="AJ969" s="41" t="s">
        <v>2050</v>
      </c>
      <c r="AK969" s="41">
        <v>3</v>
      </c>
      <c r="AL969" s="186">
        <v>901</v>
      </c>
    </row>
    <row r="970" spans="31:38" x14ac:dyDescent="0.35">
      <c r="AE970" s="41" t="str">
        <f t="shared" si="57"/>
        <v>CAPFOR_545_43_3_202223</v>
      </c>
      <c r="AF970" s="41">
        <v>202223</v>
      </c>
      <c r="AG970" s="41" t="s">
        <v>46</v>
      </c>
      <c r="AH970" s="41">
        <v>545</v>
      </c>
      <c r="AI970" s="41">
        <v>43</v>
      </c>
      <c r="AJ970" s="41" t="s">
        <v>2051</v>
      </c>
      <c r="AK970" s="41">
        <v>3</v>
      </c>
      <c r="AL970" s="186">
        <v>64000</v>
      </c>
    </row>
    <row r="971" spans="31:38" x14ac:dyDescent="0.35">
      <c r="AE971" s="41" t="str">
        <f t="shared" si="57"/>
        <v>CAPFOR_545_44_3_202223</v>
      </c>
      <c r="AF971" s="41">
        <v>202223</v>
      </c>
      <c r="AG971" s="41" t="s">
        <v>46</v>
      </c>
      <c r="AH971" s="41">
        <v>545</v>
      </c>
      <c r="AI971" s="41">
        <v>44</v>
      </c>
      <c r="AJ971" s="41" t="s">
        <v>3261</v>
      </c>
      <c r="AK971" s="41">
        <v>3</v>
      </c>
      <c r="AL971" s="186">
        <v>237048</v>
      </c>
    </row>
    <row r="972" spans="31:38" x14ac:dyDescent="0.35">
      <c r="AE972" s="41" t="str">
        <f t="shared" si="57"/>
        <v>CAPFOR_545_45_3_202223</v>
      </c>
      <c r="AF972" s="41">
        <v>202223</v>
      </c>
      <c r="AG972" s="41" t="s">
        <v>46</v>
      </c>
      <c r="AH972" s="41">
        <v>545</v>
      </c>
      <c r="AI972" s="41">
        <v>45</v>
      </c>
      <c r="AJ972" s="41" t="s">
        <v>3262</v>
      </c>
      <c r="AK972" s="41">
        <v>3</v>
      </c>
      <c r="AL972" s="186">
        <v>260753</v>
      </c>
    </row>
    <row r="973" spans="31:38" x14ac:dyDescent="0.35">
      <c r="AE973" s="41" t="str">
        <f t="shared" si="57"/>
        <v>CAPFOR_545_46_3_202223</v>
      </c>
      <c r="AF973" s="41">
        <v>202223</v>
      </c>
      <c r="AG973" s="41" t="s">
        <v>46</v>
      </c>
      <c r="AH973" s="41">
        <v>545</v>
      </c>
      <c r="AI973" s="41">
        <v>46</v>
      </c>
      <c r="AJ973" s="41" t="s">
        <v>2060</v>
      </c>
      <c r="AK973" s="41">
        <v>3</v>
      </c>
      <c r="AL973" s="186">
        <v>0</v>
      </c>
    </row>
    <row r="974" spans="31:38" x14ac:dyDescent="0.35">
      <c r="AE974" s="41" t="str">
        <f t="shared" si="57"/>
        <v>CAPFOR_545_47_3_202223</v>
      </c>
      <c r="AF974" s="41">
        <v>202223</v>
      </c>
      <c r="AG974" s="41" t="s">
        <v>46</v>
      </c>
      <c r="AH974" s="41">
        <v>545</v>
      </c>
      <c r="AI974" s="41">
        <v>47</v>
      </c>
      <c r="AJ974" s="41" t="s">
        <v>2061</v>
      </c>
      <c r="AK974" s="41">
        <v>3</v>
      </c>
      <c r="AL974" s="186">
        <v>0</v>
      </c>
    </row>
    <row r="975" spans="31:38" x14ac:dyDescent="0.35">
      <c r="AE975" s="41" t="str">
        <f t="shared" si="57"/>
        <v>CAPFOR_545_48_3_202223</v>
      </c>
      <c r="AF975" s="41">
        <v>202223</v>
      </c>
      <c r="AG975" s="41" t="s">
        <v>46</v>
      </c>
      <c r="AH975" s="41">
        <v>545</v>
      </c>
      <c r="AI975" s="41">
        <v>48</v>
      </c>
      <c r="AJ975" s="41" t="s">
        <v>2029</v>
      </c>
      <c r="AK975" s="41">
        <v>3</v>
      </c>
      <c r="AL975" s="186">
        <v>0</v>
      </c>
    </row>
    <row r="976" spans="31:38" x14ac:dyDescent="0.35">
      <c r="AE976" s="41" t="str">
        <f t="shared" si="57"/>
        <v>CAPFOR_545_49_3_202223</v>
      </c>
      <c r="AF976" s="41">
        <v>202223</v>
      </c>
      <c r="AG976" s="41" t="s">
        <v>46</v>
      </c>
      <c r="AH976" s="41">
        <v>545</v>
      </c>
      <c r="AI976" s="41">
        <v>49</v>
      </c>
      <c r="AJ976" s="41" t="s">
        <v>2030</v>
      </c>
      <c r="AK976" s="41">
        <v>3</v>
      </c>
      <c r="AL976" s="186">
        <v>0</v>
      </c>
    </row>
    <row r="977" spans="31:38" x14ac:dyDescent="0.35">
      <c r="AE977" s="41" t="str">
        <f t="shared" si="57"/>
        <v>CAPFOR_545_50_3_202223</v>
      </c>
      <c r="AF977" s="41">
        <v>202223</v>
      </c>
      <c r="AG977" s="41" t="s">
        <v>46</v>
      </c>
      <c r="AH977" s="41">
        <v>545</v>
      </c>
      <c r="AI977" s="41">
        <v>50</v>
      </c>
      <c r="AJ977" s="41" t="s">
        <v>2031</v>
      </c>
      <c r="AK977" s="41">
        <v>3</v>
      </c>
      <c r="AL977" s="186">
        <v>0</v>
      </c>
    </row>
    <row r="978" spans="31:38" x14ac:dyDescent="0.35">
      <c r="AE978" s="41" t="str">
        <f t="shared" si="57"/>
        <v>CAPFOR_546_1_1_202223</v>
      </c>
      <c r="AF978" s="41">
        <v>202223</v>
      </c>
      <c r="AG978" s="41" t="s">
        <v>46</v>
      </c>
      <c r="AH978" s="41">
        <v>546</v>
      </c>
      <c r="AI978" s="41">
        <v>1</v>
      </c>
      <c r="AJ978" s="41" t="s">
        <v>1334</v>
      </c>
      <c r="AK978" s="41">
        <v>1</v>
      </c>
      <c r="AL978" s="186">
        <v>14993</v>
      </c>
    </row>
    <row r="979" spans="31:38" x14ac:dyDescent="0.35">
      <c r="AE979" s="41" t="str">
        <f t="shared" si="57"/>
        <v>CAPFOR_546_2_1_202223</v>
      </c>
      <c r="AF979" s="41">
        <v>202223</v>
      </c>
      <c r="AG979" s="41" t="s">
        <v>46</v>
      </c>
      <c r="AH979" s="41">
        <v>546</v>
      </c>
      <c r="AI979" s="41">
        <v>2</v>
      </c>
      <c r="AJ979" s="41" t="s">
        <v>3254</v>
      </c>
      <c r="AK979" s="41">
        <v>1</v>
      </c>
      <c r="AL979" s="186">
        <v>0</v>
      </c>
    </row>
    <row r="980" spans="31:38" x14ac:dyDescent="0.35">
      <c r="AE980" s="41" t="str">
        <f t="shared" si="57"/>
        <v>CAPFOR_546_3_1_202223</v>
      </c>
      <c r="AF980" s="41">
        <v>202223</v>
      </c>
      <c r="AG980" s="41" t="s">
        <v>46</v>
      </c>
      <c r="AH980" s="41">
        <v>546</v>
      </c>
      <c r="AI980" s="41">
        <v>3</v>
      </c>
      <c r="AJ980" s="41" t="s">
        <v>3165</v>
      </c>
      <c r="AK980" s="41">
        <v>1</v>
      </c>
      <c r="AL980" s="186">
        <v>7386</v>
      </c>
    </row>
    <row r="981" spans="31:38" x14ac:dyDescent="0.35">
      <c r="AE981" s="41" t="str">
        <f t="shared" si="57"/>
        <v>CAPFOR_546_4_1_202223</v>
      </c>
      <c r="AF981" s="41">
        <v>202223</v>
      </c>
      <c r="AG981" s="41" t="s">
        <v>46</v>
      </c>
      <c r="AH981" s="41">
        <v>546</v>
      </c>
      <c r="AI981" s="41">
        <v>4</v>
      </c>
      <c r="AJ981" s="41" t="s">
        <v>3255</v>
      </c>
      <c r="AK981" s="41">
        <v>1</v>
      </c>
      <c r="AL981" s="186">
        <v>0</v>
      </c>
    </row>
    <row r="982" spans="31:38" x14ac:dyDescent="0.35">
      <c r="AE982" s="41" t="str">
        <f t="shared" si="57"/>
        <v>CAPFOR_546_5_1_202223</v>
      </c>
      <c r="AF982" s="41">
        <v>202223</v>
      </c>
      <c r="AG982" s="41" t="s">
        <v>46</v>
      </c>
      <c r="AH982" s="41">
        <v>546</v>
      </c>
      <c r="AI982" s="41">
        <v>5</v>
      </c>
      <c r="AJ982" s="41" t="s">
        <v>664</v>
      </c>
      <c r="AK982" s="41">
        <v>1</v>
      </c>
      <c r="AL982" s="186">
        <v>1286</v>
      </c>
    </row>
    <row r="983" spans="31:38" x14ac:dyDescent="0.35">
      <c r="AE983" s="41" t="str">
        <f t="shared" si="57"/>
        <v>CAPFOR_546_6_1_202223</v>
      </c>
      <c r="AF983" s="41">
        <v>202223</v>
      </c>
      <c r="AG983" s="41" t="s">
        <v>46</v>
      </c>
      <c r="AH983" s="41">
        <v>546</v>
      </c>
      <c r="AI983" s="41">
        <v>6</v>
      </c>
      <c r="AJ983" s="41" t="s">
        <v>3192</v>
      </c>
      <c r="AK983" s="41">
        <v>1</v>
      </c>
      <c r="AL983" s="186">
        <v>8701</v>
      </c>
    </row>
    <row r="984" spans="31:38" x14ac:dyDescent="0.35">
      <c r="AE984" s="41" t="str">
        <f t="shared" si="57"/>
        <v>CAPFOR_546_7_1_202223</v>
      </c>
      <c r="AF984" s="41">
        <v>202223</v>
      </c>
      <c r="AG984" s="41" t="s">
        <v>46</v>
      </c>
      <c r="AH984" s="41">
        <v>546</v>
      </c>
      <c r="AI984" s="41">
        <v>7</v>
      </c>
      <c r="AJ984" s="41" t="s">
        <v>2157</v>
      </c>
      <c r="AK984" s="41">
        <v>1</v>
      </c>
      <c r="AL984" s="186">
        <v>8011</v>
      </c>
    </row>
    <row r="985" spans="31:38" x14ac:dyDescent="0.35">
      <c r="AE985" s="41" t="str">
        <f t="shared" si="57"/>
        <v>CAPFOR_546_8_1_202223</v>
      </c>
      <c r="AF985" s="41">
        <v>202223</v>
      </c>
      <c r="AG985" s="41" t="s">
        <v>46</v>
      </c>
      <c r="AH985" s="41">
        <v>546</v>
      </c>
      <c r="AI985" s="41">
        <v>8</v>
      </c>
      <c r="AJ985" s="41" t="s">
        <v>3449</v>
      </c>
      <c r="AK985" s="41">
        <v>1</v>
      </c>
      <c r="AL985" s="186">
        <v>17998</v>
      </c>
    </row>
    <row r="986" spans="31:38" x14ac:dyDescent="0.35">
      <c r="AE986" s="41" t="str">
        <f t="shared" si="57"/>
        <v>CAPFOR_546_9_1_202223</v>
      </c>
      <c r="AF986" s="41">
        <v>202223</v>
      </c>
      <c r="AG986" s="41" t="s">
        <v>46</v>
      </c>
      <c r="AH986" s="41">
        <v>546</v>
      </c>
      <c r="AI986" s="41">
        <v>9</v>
      </c>
      <c r="AJ986" s="41" t="s">
        <v>2322</v>
      </c>
      <c r="AK986" s="41">
        <v>1</v>
      </c>
      <c r="AL986" s="186">
        <v>0</v>
      </c>
    </row>
    <row r="987" spans="31:38" x14ac:dyDescent="0.35">
      <c r="AE987" s="41" t="str">
        <f t="shared" si="57"/>
        <v>CAPFOR_546_10_1_202223</v>
      </c>
      <c r="AF987" s="41">
        <v>202223</v>
      </c>
      <c r="AG987" s="41" t="s">
        <v>46</v>
      </c>
      <c r="AH987" s="41">
        <v>546</v>
      </c>
      <c r="AI987" s="41">
        <v>10</v>
      </c>
      <c r="AJ987" s="41" t="s">
        <v>3196</v>
      </c>
      <c r="AK987" s="41">
        <v>1</v>
      </c>
      <c r="AL987" s="186">
        <v>1560</v>
      </c>
    </row>
    <row r="988" spans="31:38" x14ac:dyDescent="0.35">
      <c r="AE988" s="41" t="str">
        <f t="shared" si="57"/>
        <v>CAPFOR_546_11_1_202223</v>
      </c>
      <c r="AF988" s="41">
        <v>202223</v>
      </c>
      <c r="AG988" s="41" t="s">
        <v>46</v>
      </c>
      <c r="AH988" s="41">
        <v>546</v>
      </c>
      <c r="AI988" s="41">
        <v>11</v>
      </c>
      <c r="AJ988" s="41" t="s">
        <v>3450</v>
      </c>
      <c r="AK988" s="41">
        <v>1</v>
      </c>
      <c r="AL988" s="186">
        <v>1560</v>
      </c>
    </row>
    <row r="989" spans="31:38" x14ac:dyDescent="0.35">
      <c r="AE989" s="41" t="str">
        <f t="shared" si="57"/>
        <v>CAPFOR_546_12_1_202223</v>
      </c>
      <c r="AF989" s="41">
        <v>202223</v>
      </c>
      <c r="AG989" s="41" t="s">
        <v>46</v>
      </c>
      <c r="AH989" s="41">
        <v>546</v>
      </c>
      <c r="AI989" s="41">
        <v>12</v>
      </c>
      <c r="AJ989" s="41" t="s">
        <v>3170</v>
      </c>
      <c r="AK989" s="41">
        <v>1</v>
      </c>
      <c r="AL989" s="186">
        <v>0</v>
      </c>
    </row>
    <row r="990" spans="31:38" x14ac:dyDescent="0.35">
      <c r="AE990" s="41" t="str">
        <f t="shared" si="57"/>
        <v>CAPFOR_546_13_1_202223</v>
      </c>
      <c r="AF990" s="41">
        <v>202223</v>
      </c>
      <c r="AG990" s="41" t="s">
        <v>46</v>
      </c>
      <c r="AH990" s="41">
        <v>546</v>
      </c>
      <c r="AI990" s="41">
        <v>13</v>
      </c>
      <c r="AJ990" s="41" t="s">
        <v>3451</v>
      </c>
      <c r="AK990" s="41">
        <v>1</v>
      </c>
      <c r="AL990" s="186">
        <v>41937</v>
      </c>
    </row>
    <row r="991" spans="31:38" x14ac:dyDescent="0.35">
      <c r="AE991" s="41" t="str">
        <f t="shared" si="57"/>
        <v>CAPFOR_546_14_1_202223</v>
      </c>
      <c r="AF991" s="41">
        <v>202223</v>
      </c>
      <c r="AG991" s="41" t="s">
        <v>46</v>
      </c>
      <c r="AH991" s="41">
        <v>546</v>
      </c>
      <c r="AI991" s="41">
        <v>14</v>
      </c>
      <c r="AJ991" s="41" t="s">
        <v>3452</v>
      </c>
      <c r="AK991" s="41">
        <v>1</v>
      </c>
      <c r="AL991" s="186">
        <v>0</v>
      </c>
    </row>
    <row r="992" spans="31:38" x14ac:dyDescent="0.35">
      <c r="AE992" s="41" t="str">
        <f t="shared" si="57"/>
        <v>CAPFOR_546_15_1_202223</v>
      </c>
      <c r="AF992" s="41">
        <v>202223</v>
      </c>
      <c r="AG992" s="41" t="s">
        <v>46</v>
      </c>
      <c r="AH992" s="41">
        <v>546</v>
      </c>
      <c r="AI992" s="41">
        <v>15</v>
      </c>
      <c r="AJ992" s="41" t="s">
        <v>3256</v>
      </c>
      <c r="AK992" s="41">
        <v>1</v>
      </c>
      <c r="AL992" s="186">
        <v>0</v>
      </c>
    </row>
    <row r="993" spans="31:38" x14ac:dyDescent="0.35">
      <c r="AE993" s="41" t="str">
        <f t="shared" si="57"/>
        <v>CAPFOR_546_16_1_202223</v>
      </c>
      <c r="AF993" s="41">
        <v>202223</v>
      </c>
      <c r="AG993" s="41" t="s">
        <v>46</v>
      </c>
      <c r="AH993" s="41">
        <v>546</v>
      </c>
      <c r="AI993" s="41">
        <v>16</v>
      </c>
      <c r="AJ993" s="41" t="s">
        <v>3453</v>
      </c>
      <c r="AK993" s="41">
        <v>1</v>
      </c>
      <c r="AL993" s="186">
        <v>41937</v>
      </c>
    </row>
    <row r="994" spans="31:38" x14ac:dyDescent="0.35">
      <c r="AE994" s="41" t="str">
        <f t="shared" si="57"/>
        <v>CAPFOR_546_17_1_202223</v>
      </c>
      <c r="AF994" s="41">
        <v>202223</v>
      </c>
      <c r="AG994" s="41" t="s">
        <v>46</v>
      </c>
      <c r="AH994" s="41">
        <v>546</v>
      </c>
      <c r="AI994" s="41">
        <v>17</v>
      </c>
      <c r="AJ994" s="41" t="s">
        <v>2010</v>
      </c>
      <c r="AK994" s="41">
        <v>1</v>
      </c>
      <c r="AL994" s="186">
        <v>0</v>
      </c>
    </row>
    <row r="995" spans="31:38" x14ac:dyDescent="0.35">
      <c r="AE995" s="41" t="str">
        <f t="shared" si="57"/>
        <v>CAPFOR_546_17.1_1_202223</v>
      </c>
      <c r="AF995" s="41">
        <v>202223</v>
      </c>
      <c r="AG995" s="41" t="s">
        <v>46</v>
      </c>
      <c r="AH995" s="41">
        <v>546</v>
      </c>
      <c r="AI995" s="41">
        <v>17.100000000000001</v>
      </c>
      <c r="AJ995" s="41" t="s">
        <v>3494</v>
      </c>
      <c r="AK995" s="41">
        <v>1</v>
      </c>
      <c r="AL995" s="186">
        <v>0</v>
      </c>
    </row>
    <row r="996" spans="31:38" x14ac:dyDescent="0.35">
      <c r="AE996" s="41" t="str">
        <f t="shared" si="57"/>
        <v>CAPFOR_546_19_3_202223</v>
      </c>
      <c r="AF996" s="41">
        <v>202223</v>
      </c>
      <c r="AG996" s="41" t="s">
        <v>46</v>
      </c>
      <c r="AH996" s="41">
        <v>546</v>
      </c>
      <c r="AI996" s="41">
        <v>19</v>
      </c>
      <c r="AJ996" s="41" t="s">
        <v>3258</v>
      </c>
      <c r="AK996" s="41">
        <v>3</v>
      </c>
      <c r="AL996" s="186">
        <v>41937</v>
      </c>
    </row>
    <row r="997" spans="31:38" x14ac:dyDescent="0.35">
      <c r="AE997" s="41" t="str">
        <f t="shared" si="57"/>
        <v>CAPFOR_546_20_3_202223</v>
      </c>
      <c r="AF997" s="41">
        <v>202223</v>
      </c>
      <c r="AG997" s="41" t="s">
        <v>46</v>
      </c>
      <c r="AH997" s="41">
        <v>546</v>
      </c>
      <c r="AI997" s="41">
        <v>20</v>
      </c>
      <c r="AJ997" s="41" t="s">
        <v>1308</v>
      </c>
      <c r="AK997" s="41">
        <v>3</v>
      </c>
      <c r="AL997" s="186">
        <v>0</v>
      </c>
    </row>
    <row r="998" spans="31:38" x14ac:dyDescent="0.35">
      <c r="AE998" s="41" t="str">
        <f t="shared" si="57"/>
        <v>CAPFOR_546_21_3_202223</v>
      </c>
      <c r="AF998" s="41">
        <v>202223</v>
      </c>
      <c r="AG998" s="41" t="s">
        <v>46</v>
      </c>
      <c r="AH998" s="41">
        <v>546</v>
      </c>
      <c r="AI998" s="41">
        <v>21</v>
      </c>
      <c r="AJ998" s="41" t="s">
        <v>1309</v>
      </c>
      <c r="AK998" s="41">
        <v>3</v>
      </c>
      <c r="AL998" s="186">
        <v>0</v>
      </c>
    </row>
    <row r="999" spans="31:38" x14ac:dyDescent="0.35">
      <c r="AE999" s="41" t="str">
        <f t="shared" si="57"/>
        <v>CAPFOR_546_22_3_202223</v>
      </c>
      <c r="AF999" s="41">
        <v>202223</v>
      </c>
      <c r="AG999" s="41" t="s">
        <v>46</v>
      </c>
      <c r="AH999" s="41">
        <v>546</v>
      </c>
      <c r="AI999" s="41">
        <v>22</v>
      </c>
      <c r="AJ999" s="41" t="s">
        <v>3454</v>
      </c>
      <c r="AK999" s="41">
        <v>3</v>
      </c>
      <c r="AL999" s="186">
        <v>0</v>
      </c>
    </row>
    <row r="1000" spans="31:38" x14ac:dyDescent="0.35">
      <c r="AE1000" s="41" t="str">
        <f t="shared" si="57"/>
        <v>CAPFOR_546_23_3_202223</v>
      </c>
      <c r="AF1000" s="41">
        <v>202223</v>
      </c>
      <c r="AG1000" s="41" t="s">
        <v>46</v>
      </c>
      <c r="AH1000" s="41">
        <v>546</v>
      </c>
      <c r="AI1000" s="41">
        <v>23</v>
      </c>
      <c r="AJ1000" s="41" t="s">
        <v>2027</v>
      </c>
      <c r="AK1000" s="41">
        <v>3</v>
      </c>
      <c r="AL1000" s="186">
        <v>28522</v>
      </c>
    </row>
    <row r="1001" spans="31:38" x14ac:dyDescent="0.35">
      <c r="AE1001" s="41" t="str">
        <f t="shared" si="57"/>
        <v>CAPFOR_546_25_3_202223</v>
      </c>
      <c r="AF1001" s="41">
        <v>202223</v>
      </c>
      <c r="AG1001" s="41" t="s">
        <v>46</v>
      </c>
      <c r="AH1001" s="41">
        <v>546</v>
      </c>
      <c r="AI1001" s="41">
        <v>25</v>
      </c>
      <c r="AJ1001" s="41" t="s">
        <v>1370</v>
      </c>
      <c r="AK1001" s="41">
        <v>3</v>
      </c>
      <c r="AL1001" s="186">
        <v>0</v>
      </c>
    </row>
    <row r="1002" spans="31:38" x14ac:dyDescent="0.35">
      <c r="AE1002" s="41" t="str">
        <f t="shared" si="57"/>
        <v>CAPFOR_546_26_3_202223</v>
      </c>
      <c r="AF1002" s="41">
        <v>202223</v>
      </c>
      <c r="AG1002" s="41" t="s">
        <v>46</v>
      </c>
      <c r="AH1002" s="41">
        <v>546</v>
      </c>
      <c r="AI1002" s="41">
        <v>26</v>
      </c>
      <c r="AJ1002" s="41" t="s">
        <v>2032</v>
      </c>
      <c r="AK1002" s="41">
        <v>3</v>
      </c>
      <c r="AL1002" s="186">
        <v>3893</v>
      </c>
    </row>
    <row r="1003" spans="31:38" x14ac:dyDescent="0.35">
      <c r="AE1003" s="41" t="str">
        <f t="shared" si="57"/>
        <v>CAPFOR_546_27_3_202223</v>
      </c>
      <c r="AF1003" s="41">
        <v>202223</v>
      </c>
      <c r="AG1003" s="41" t="s">
        <v>46</v>
      </c>
      <c r="AH1003" s="41">
        <v>546</v>
      </c>
      <c r="AI1003" s="41">
        <v>27</v>
      </c>
      <c r="AJ1003" s="41" t="s">
        <v>2033</v>
      </c>
      <c r="AK1003" s="41">
        <v>3</v>
      </c>
      <c r="AL1003" s="186">
        <v>0</v>
      </c>
    </row>
    <row r="1004" spans="31:38" x14ac:dyDescent="0.35">
      <c r="AE1004" s="41" t="str">
        <f t="shared" si="57"/>
        <v>CAPFOR_546_28_3_202223</v>
      </c>
      <c r="AF1004" s="41">
        <v>202223</v>
      </c>
      <c r="AG1004" s="41" t="s">
        <v>46</v>
      </c>
      <c r="AH1004" s="41">
        <v>546</v>
      </c>
      <c r="AI1004" s="41">
        <v>28</v>
      </c>
      <c r="AJ1004" s="41" t="s">
        <v>2034</v>
      </c>
      <c r="AK1004" s="41">
        <v>3</v>
      </c>
      <c r="AL1004" s="186">
        <v>0</v>
      </c>
    </row>
    <row r="1005" spans="31:38" x14ac:dyDescent="0.35">
      <c r="AE1005" s="41" t="str">
        <f t="shared" si="57"/>
        <v>CAPFOR_546_29_3_202223</v>
      </c>
      <c r="AF1005" s="41">
        <v>202223</v>
      </c>
      <c r="AG1005" s="41" t="s">
        <v>46</v>
      </c>
      <c r="AH1005" s="41">
        <v>546</v>
      </c>
      <c r="AI1005" s="41">
        <v>29</v>
      </c>
      <c r="AJ1005" s="41" t="s">
        <v>2035</v>
      </c>
      <c r="AK1005" s="41">
        <v>3</v>
      </c>
      <c r="AL1005" s="186">
        <v>0</v>
      </c>
    </row>
    <row r="1006" spans="31:38" x14ac:dyDescent="0.35">
      <c r="AE1006" s="41" t="str">
        <f t="shared" si="57"/>
        <v>CAPFOR_546_30_3_202223</v>
      </c>
      <c r="AF1006" s="41">
        <v>202223</v>
      </c>
      <c r="AG1006" s="41" t="s">
        <v>46</v>
      </c>
      <c r="AH1006" s="41">
        <v>546</v>
      </c>
      <c r="AI1006" s="41">
        <v>30</v>
      </c>
      <c r="AJ1006" s="41" t="s">
        <v>1357</v>
      </c>
      <c r="AK1006" s="41">
        <v>3</v>
      </c>
      <c r="AL1006" s="186">
        <v>2663</v>
      </c>
    </row>
    <row r="1007" spans="31:38" x14ac:dyDescent="0.35">
      <c r="AE1007" s="41" t="str">
        <f t="shared" si="57"/>
        <v>CAPFOR_546_30.1_3_202223</v>
      </c>
      <c r="AF1007" s="41">
        <v>202223</v>
      </c>
      <c r="AG1007" s="41" t="s">
        <v>46</v>
      </c>
      <c r="AH1007" s="41">
        <v>546</v>
      </c>
      <c r="AI1007" s="41">
        <v>30.1</v>
      </c>
      <c r="AJ1007" s="41" t="s">
        <v>3616</v>
      </c>
      <c r="AK1007" s="41">
        <v>3</v>
      </c>
      <c r="AL1007" s="186">
        <v>2663</v>
      </c>
    </row>
    <row r="1008" spans="31:38" x14ac:dyDescent="0.35">
      <c r="AE1008" s="41" t="str">
        <f t="shared" si="57"/>
        <v>CAPFOR_546_30.2_3_202223</v>
      </c>
      <c r="AF1008" s="41">
        <v>202223</v>
      </c>
      <c r="AG1008" s="41" t="s">
        <v>46</v>
      </c>
      <c r="AH1008" s="41">
        <v>546</v>
      </c>
      <c r="AI1008" s="41">
        <v>30.2</v>
      </c>
      <c r="AJ1008" s="41" t="s">
        <v>3617</v>
      </c>
      <c r="AK1008" s="41">
        <v>3</v>
      </c>
      <c r="AL1008" s="186">
        <v>0</v>
      </c>
    </row>
    <row r="1009" spans="31:38" x14ac:dyDescent="0.35">
      <c r="AE1009" s="41" t="str">
        <f t="shared" si="57"/>
        <v>CAPFOR_546_31_3_202223</v>
      </c>
      <c r="AF1009" s="41">
        <v>202223</v>
      </c>
      <c r="AG1009" s="41" t="s">
        <v>46</v>
      </c>
      <c r="AH1009" s="41">
        <v>546</v>
      </c>
      <c r="AI1009" s="41">
        <v>31</v>
      </c>
      <c r="AJ1009" s="41" t="s">
        <v>1358</v>
      </c>
      <c r="AK1009" s="41">
        <v>3</v>
      </c>
      <c r="AL1009" s="186">
        <v>6859</v>
      </c>
    </row>
    <row r="1010" spans="31:38" x14ac:dyDescent="0.35">
      <c r="AE1010" s="41" t="str">
        <f t="shared" si="57"/>
        <v>CAPFOR_546_31.1_3_202223</v>
      </c>
      <c r="AF1010" s="41">
        <v>202223</v>
      </c>
      <c r="AG1010" s="41" t="s">
        <v>46</v>
      </c>
      <c r="AH1010" s="41">
        <v>546</v>
      </c>
      <c r="AI1010" s="41">
        <v>31.1</v>
      </c>
      <c r="AJ1010" s="41" t="s">
        <v>2038</v>
      </c>
      <c r="AK1010" s="41">
        <v>3</v>
      </c>
      <c r="AL1010" s="186">
        <v>6859</v>
      </c>
    </row>
    <row r="1011" spans="31:38" x14ac:dyDescent="0.35">
      <c r="AE1011" s="41" t="str">
        <f t="shared" si="57"/>
        <v>CAPFOR_546_31.2_3_202223</v>
      </c>
      <c r="AF1011" s="41">
        <v>202223</v>
      </c>
      <c r="AG1011" s="41" t="s">
        <v>46</v>
      </c>
      <c r="AH1011" s="41">
        <v>546</v>
      </c>
      <c r="AI1011" s="41">
        <v>31.2</v>
      </c>
      <c r="AJ1011" s="41" t="s">
        <v>2039</v>
      </c>
      <c r="AK1011" s="41">
        <v>3</v>
      </c>
      <c r="AL1011" s="186">
        <v>0</v>
      </c>
    </row>
    <row r="1012" spans="31:38" x14ac:dyDescent="0.35">
      <c r="AE1012" s="41" t="str">
        <f t="shared" si="57"/>
        <v>CAPFOR_546_32_3_202223</v>
      </c>
      <c r="AF1012" s="41">
        <v>202223</v>
      </c>
      <c r="AG1012" s="41" t="s">
        <v>46</v>
      </c>
      <c r="AH1012" s="41">
        <v>546</v>
      </c>
      <c r="AI1012" s="41">
        <v>32</v>
      </c>
      <c r="AJ1012" s="41" t="s">
        <v>3455</v>
      </c>
      <c r="AK1012" s="41">
        <v>3</v>
      </c>
      <c r="AL1012" s="186">
        <v>41937</v>
      </c>
    </row>
    <row r="1013" spans="31:38" x14ac:dyDescent="0.35">
      <c r="AE1013" s="41" t="str">
        <f t="shared" si="57"/>
        <v>CAPFOR_546_33_3_202223</v>
      </c>
      <c r="AF1013" s="41">
        <v>202223</v>
      </c>
      <c r="AG1013" s="41" t="s">
        <v>46</v>
      </c>
      <c r="AH1013" s="41">
        <v>546</v>
      </c>
      <c r="AI1013" s="41">
        <v>33</v>
      </c>
      <c r="AJ1013" s="41" t="s">
        <v>2043</v>
      </c>
      <c r="AK1013" s="41">
        <v>3</v>
      </c>
      <c r="AL1013" s="186">
        <v>142221</v>
      </c>
    </row>
    <row r="1014" spans="31:38" x14ac:dyDescent="0.35">
      <c r="AE1014" s="41" t="str">
        <f t="shared" si="57"/>
        <v>CAPFOR_546_33.5_3_202223</v>
      </c>
      <c r="AF1014" s="41">
        <v>202223</v>
      </c>
      <c r="AG1014" s="41" t="s">
        <v>46</v>
      </c>
      <c r="AH1014" s="41">
        <v>546</v>
      </c>
      <c r="AI1014" s="41">
        <v>33.5</v>
      </c>
      <c r="AJ1014" s="41" t="s">
        <v>3281</v>
      </c>
      <c r="AK1014" s="41">
        <v>3</v>
      </c>
      <c r="AL1014" s="186">
        <v>0</v>
      </c>
    </row>
    <row r="1015" spans="31:38" x14ac:dyDescent="0.35">
      <c r="AE1015" s="41" t="str">
        <f t="shared" si="57"/>
        <v>CAPFOR_546_34_3_202223</v>
      </c>
      <c r="AF1015" s="41">
        <v>202223</v>
      </c>
      <c r="AG1015" s="41" t="s">
        <v>46</v>
      </c>
      <c r="AH1015" s="41">
        <v>546</v>
      </c>
      <c r="AI1015" s="41">
        <v>34</v>
      </c>
      <c r="AJ1015" s="41" t="s">
        <v>3456</v>
      </c>
      <c r="AK1015" s="41">
        <v>3</v>
      </c>
      <c r="AL1015" s="186">
        <v>9522</v>
      </c>
    </row>
    <row r="1016" spans="31:38" x14ac:dyDescent="0.35">
      <c r="AE1016" s="41" t="str">
        <f t="shared" si="57"/>
        <v>CAPFOR_546_35_3_202223</v>
      </c>
      <c r="AF1016" s="41">
        <v>202223</v>
      </c>
      <c r="AG1016" s="41" t="s">
        <v>46</v>
      </c>
      <c r="AH1016" s="41">
        <v>546</v>
      </c>
      <c r="AI1016" s="41">
        <v>35</v>
      </c>
      <c r="AJ1016" s="41" t="s">
        <v>2044</v>
      </c>
      <c r="AK1016" s="41">
        <v>3</v>
      </c>
      <c r="AL1016" s="186">
        <v>5065</v>
      </c>
    </row>
    <row r="1017" spans="31:38" x14ac:dyDescent="0.35">
      <c r="AE1017" s="41" t="str">
        <f t="shared" si="57"/>
        <v>CAPFOR_546_36_3_202223</v>
      </c>
      <c r="AF1017" s="41">
        <v>202223</v>
      </c>
      <c r="AG1017" s="41" t="s">
        <v>46</v>
      </c>
      <c r="AH1017" s="41">
        <v>546</v>
      </c>
      <c r="AI1017" s="41">
        <v>36</v>
      </c>
      <c r="AJ1017" s="41" t="s">
        <v>3457</v>
      </c>
      <c r="AK1017" s="41">
        <v>3</v>
      </c>
      <c r="AL1017" s="186">
        <v>4457</v>
      </c>
    </row>
    <row r="1018" spans="31:38" x14ac:dyDescent="0.35">
      <c r="AE1018" s="41" t="str">
        <f t="shared" si="57"/>
        <v>CAPFOR_546_37_3_202223</v>
      </c>
      <c r="AF1018" s="41">
        <v>202223</v>
      </c>
      <c r="AG1018" s="41" t="s">
        <v>46</v>
      </c>
      <c r="AH1018" s="41">
        <v>546</v>
      </c>
      <c r="AI1018" s="41">
        <v>37</v>
      </c>
      <c r="AJ1018" s="41" t="s">
        <v>3458</v>
      </c>
      <c r="AK1018" s="41">
        <v>3</v>
      </c>
      <c r="AL1018" s="186">
        <v>146678</v>
      </c>
    </row>
    <row r="1019" spans="31:38" x14ac:dyDescent="0.35">
      <c r="AE1019" s="41" t="str">
        <f t="shared" si="57"/>
        <v>CAPFOR_546_38_3_202223</v>
      </c>
      <c r="AF1019" s="41">
        <v>202223</v>
      </c>
      <c r="AG1019" s="41" t="s">
        <v>46</v>
      </c>
      <c r="AH1019" s="41">
        <v>546</v>
      </c>
      <c r="AI1019" s="41">
        <v>38</v>
      </c>
      <c r="AJ1019" s="41" t="s">
        <v>2046</v>
      </c>
      <c r="AK1019" s="41">
        <v>3</v>
      </c>
      <c r="AL1019" s="186">
        <v>164130.37775000001</v>
      </c>
    </row>
    <row r="1020" spans="31:38" x14ac:dyDescent="0.35">
      <c r="AE1020" s="41" t="str">
        <f t="shared" si="57"/>
        <v>CAPFOR_546_39_3_202223</v>
      </c>
      <c r="AF1020" s="41">
        <v>202223</v>
      </c>
      <c r="AG1020" s="41" t="s">
        <v>46</v>
      </c>
      <c r="AH1020" s="41">
        <v>546</v>
      </c>
      <c r="AI1020" s="41">
        <v>39</v>
      </c>
      <c r="AJ1020" s="41" t="s">
        <v>2047</v>
      </c>
      <c r="AK1020" s="41">
        <v>3</v>
      </c>
      <c r="AL1020" s="186">
        <v>5840</v>
      </c>
    </row>
    <row r="1021" spans="31:38" x14ac:dyDescent="0.35">
      <c r="AE1021" s="41" t="str">
        <f t="shared" si="57"/>
        <v>CAPFOR_546_40_3_202223</v>
      </c>
      <c r="AF1021" s="41">
        <v>202223</v>
      </c>
      <c r="AG1021" s="41" t="s">
        <v>46</v>
      </c>
      <c r="AH1021" s="41">
        <v>546</v>
      </c>
      <c r="AI1021" s="41">
        <v>40</v>
      </c>
      <c r="AJ1021" s="41" t="s">
        <v>2048</v>
      </c>
      <c r="AK1021" s="41">
        <v>3</v>
      </c>
      <c r="AL1021" s="186">
        <v>15000</v>
      </c>
    </row>
    <row r="1022" spans="31:38" x14ac:dyDescent="0.35">
      <c r="AE1022" s="41" t="str">
        <f t="shared" si="57"/>
        <v>CAPFOR_546_41_3_202223</v>
      </c>
      <c r="AF1022" s="41">
        <v>202223</v>
      </c>
      <c r="AG1022" s="41" t="s">
        <v>46</v>
      </c>
      <c r="AH1022" s="41">
        <v>546</v>
      </c>
      <c r="AI1022" s="41">
        <v>41</v>
      </c>
      <c r="AJ1022" s="41" t="s">
        <v>2049</v>
      </c>
      <c r="AK1022" s="41">
        <v>3</v>
      </c>
      <c r="AL1022" s="186">
        <v>149130.37775000001</v>
      </c>
    </row>
    <row r="1023" spans="31:38" x14ac:dyDescent="0.35">
      <c r="AE1023" s="41" t="str">
        <f t="shared" si="57"/>
        <v>CAPFOR_546_42_3_202223</v>
      </c>
      <c r="AF1023" s="41">
        <v>202223</v>
      </c>
      <c r="AG1023" s="41" t="s">
        <v>46</v>
      </c>
      <c r="AH1023" s="41">
        <v>546</v>
      </c>
      <c r="AI1023" s="41">
        <v>42</v>
      </c>
      <c r="AJ1023" s="41" t="s">
        <v>2050</v>
      </c>
      <c r="AK1023" s="41">
        <v>3</v>
      </c>
      <c r="AL1023" s="186">
        <v>5840</v>
      </c>
    </row>
    <row r="1024" spans="31:38" x14ac:dyDescent="0.35">
      <c r="AE1024" s="41" t="str">
        <f t="shared" si="57"/>
        <v>CAPFOR_546_43_3_202223</v>
      </c>
      <c r="AF1024" s="41">
        <v>202223</v>
      </c>
      <c r="AG1024" s="41" t="s">
        <v>46</v>
      </c>
      <c r="AH1024" s="41">
        <v>546</v>
      </c>
      <c r="AI1024" s="41">
        <v>43</v>
      </c>
      <c r="AJ1024" s="41" t="s">
        <v>2051</v>
      </c>
      <c r="AK1024" s="41">
        <v>3</v>
      </c>
      <c r="AL1024" s="186">
        <v>15000</v>
      </c>
    </row>
    <row r="1025" spans="31:38" x14ac:dyDescent="0.35">
      <c r="AE1025" s="41" t="str">
        <f t="shared" si="57"/>
        <v>CAPFOR_546_44_3_202223</v>
      </c>
      <c r="AF1025" s="41">
        <v>202223</v>
      </c>
      <c r="AG1025" s="41" t="s">
        <v>46</v>
      </c>
      <c r="AH1025" s="41">
        <v>546</v>
      </c>
      <c r="AI1025" s="41">
        <v>44</v>
      </c>
      <c r="AJ1025" s="41" t="s">
        <v>3261</v>
      </c>
      <c r="AK1025" s="41">
        <v>3</v>
      </c>
      <c r="AL1025" s="186">
        <v>149130.37775000001</v>
      </c>
    </row>
    <row r="1026" spans="31:38" x14ac:dyDescent="0.35">
      <c r="AE1026" s="41" t="str">
        <f t="shared" si="57"/>
        <v>CAPFOR_546_45_3_202223</v>
      </c>
      <c r="AF1026" s="41">
        <v>202223</v>
      </c>
      <c r="AG1026" s="41" t="s">
        <v>46</v>
      </c>
      <c r="AH1026" s="41">
        <v>546</v>
      </c>
      <c r="AI1026" s="41">
        <v>45</v>
      </c>
      <c r="AJ1026" s="41" t="s">
        <v>3262</v>
      </c>
      <c r="AK1026" s="41">
        <v>3</v>
      </c>
      <c r="AL1026" s="186">
        <v>164130.37775000001</v>
      </c>
    </row>
    <row r="1027" spans="31:38" x14ac:dyDescent="0.35">
      <c r="AE1027" s="41" t="str">
        <f t="shared" si="57"/>
        <v>CAPFOR_546_46_3_202223</v>
      </c>
      <c r="AF1027" s="41">
        <v>202223</v>
      </c>
      <c r="AG1027" s="41" t="s">
        <v>46</v>
      </c>
      <c r="AH1027" s="41">
        <v>546</v>
      </c>
      <c r="AI1027" s="41">
        <v>46</v>
      </c>
      <c r="AJ1027" s="41" t="s">
        <v>2060</v>
      </c>
      <c r="AK1027" s="41">
        <v>3</v>
      </c>
      <c r="AL1027" s="186">
        <v>0</v>
      </c>
    </row>
    <row r="1028" spans="31:38" x14ac:dyDescent="0.35">
      <c r="AE1028" s="41" t="str">
        <f t="shared" si="57"/>
        <v>CAPFOR_546_47_3_202223</v>
      </c>
      <c r="AF1028" s="41">
        <v>202223</v>
      </c>
      <c r="AG1028" s="41" t="s">
        <v>46</v>
      </c>
      <c r="AH1028" s="41">
        <v>546</v>
      </c>
      <c r="AI1028" s="41">
        <v>47</v>
      </c>
      <c r="AJ1028" s="41" t="s">
        <v>2061</v>
      </c>
      <c r="AK1028" s="41">
        <v>3</v>
      </c>
      <c r="AL1028" s="186">
        <v>0</v>
      </c>
    </row>
    <row r="1029" spans="31:38" x14ac:dyDescent="0.35">
      <c r="AE1029" s="41" t="str">
        <f t="shared" si="57"/>
        <v>CAPFOR_546_48_3_202223</v>
      </c>
      <c r="AF1029" s="41">
        <v>202223</v>
      </c>
      <c r="AG1029" s="41" t="s">
        <v>46</v>
      </c>
      <c r="AH1029" s="41">
        <v>546</v>
      </c>
      <c r="AI1029" s="41">
        <v>48</v>
      </c>
      <c r="AJ1029" s="41" t="s">
        <v>2029</v>
      </c>
      <c r="AK1029" s="41">
        <v>3</v>
      </c>
      <c r="AL1029" s="186">
        <v>0</v>
      </c>
    </row>
    <row r="1030" spans="31:38" x14ac:dyDescent="0.35">
      <c r="AE1030" s="41" t="str">
        <f t="shared" ref="AE1030:AE1093" si="58">AG1030&amp;"_"&amp;AH1030&amp;"_"&amp;AI1030&amp;"_"&amp;AK1030&amp;"_"&amp;AF1030</f>
        <v>CAPFOR_546_49_3_202223</v>
      </c>
      <c r="AF1030" s="41">
        <v>202223</v>
      </c>
      <c r="AG1030" s="41" t="s">
        <v>46</v>
      </c>
      <c r="AH1030" s="41">
        <v>546</v>
      </c>
      <c r="AI1030" s="41">
        <v>49</v>
      </c>
      <c r="AJ1030" s="41" t="s">
        <v>2030</v>
      </c>
      <c r="AK1030" s="41">
        <v>3</v>
      </c>
      <c r="AL1030" s="186">
        <v>0</v>
      </c>
    </row>
    <row r="1031" spans="31:38" x14ac:dyDescent="0.35">
      <c r="AE1031" s="41" t="str">
        <f t="shared" si="58"/>
        <v>CAPFOR_546_50_3_202223</v>
      </c>
      <c r="AF1031" s="41">
        <v>202223</v>
      </c>
      <c r="AG1031" s="41" t="s">
        <v>46</v>
      </c>
      <c r="AH1031" s="41">
        <v>546</v>
      </c>
      <c r="AI1031" s="41">
        <v>50</v>
      </c>
      <c r="AJ1031" s="41" t="s">
        <v>2031</v>
      </c>
      <c r="AK1031" s="41">
        <v>3</v>
      </c>
      <c r="AL1031" s="186">
        <v>0</v>
      </c>
    </row>
    <row r="1032" spans="31:38" x14ac:dyDescent="0.35">
      <c r="AE1032" s="41" t="str">
        <f t="shared" si="58"/>
        <v>CAPFOR_548_1_1_202223</v>
      </c>
      <c r="AF1032" s="41">
        <v>202223</v>
      </c>
      <c r="AG1032" s="41" t="s">
        <v>46</v>
      </c>
      <c r="AH1032" s="41">
        <v>548</v>
      </c>
      <c r="AI1032" s="41">
        <v>1</v>
      </c>
      <c r="AJ1032" s="41" t="s">
        <v>1334</v>
      </c>
      <c r="AK1032" s="41">
        <v>1</v>
      </c>
      <c r="AL1032" s="186">
        <v>14594.012000000001</v>
      </c>
    </row>
    <row r="1033" spans="31:38" x14ac:dyDescent="0.35">
      <c r="AE1033" s="41" t="str">
        <f t="shared" si="58"/>
        <v>CAPFOR_548_2_1_202223</v>
      </c>
      <c r="AF1033" s="41">
        <v>202223</v>
      </c>
      <c r="AG1033" s="41" t="s">
        <v>46</v>
      </c>
      <c r="AH1033" s="41">
        <v>548</v>
      </c>
      <c r="AI1033" s="41">
        <v>2</v>
      </c>
      <c r="AJ1033" s="41" t="s">
        <v>3254</v>
      </c>
      <c r="AK1033" s="41">
        <v>1</v>
      </c>
      <c r="AL1033" s="186">
        <v>1150</v>
      </c>
    </row>
    <row r="1034" spans="31:38" x14ac:dyDescent="0.35">
      <c r="AE1034" s="41" t="str">
        <f t="shared" si="58"/>
        <v>CAPFOR_548_3_1_202223</v>
      </c>
      <c r="AF1034" s="41">
        <v>202223</v>
      </c>
      <c r="AG1034" s="41" t="s">
        <v>46</v>
      </c>
      <c r="AH1034" s="41">
        <v>548</v>
      </c>
      <c r="AI1034" s="41">
        <v>3</v>
      </c>
      <c r="AJ1034" s="41" t="s">
        <v>3165</v>
      </c>
      <c r="AK1034" s="41">
        <v>1</v>
      </c>
      <c r="AL1034" s="186">
        <v>5006.3130000000001</v>
      </c>
    </row>
    <row r="1035" spans="31:38" x14ac:dyDescent="0.35">
      <c r="AE1035" s="41" t="str">
        <f t="shared" si="58"/>
        <v>CAPFOR_548_4_1_202223</v>
      </c>
      <c r="AF1035" s="41">
        <v>202223</v>
      </c>
      <c r="AG1035" s="41" t="s">
        <v>46</v>
      </c>
      <c r="AH1035" s="41">
        <v>548</v>
      </c>
      <c r="AI1035" s="41">
        <v>4</v>
      </c>
      <c r="AJ1035" s="41" t="s">
        <v>3255</v>
      </c>
      <c r="AK1035" s="41">
        <v>1</v>
      </c>
      <c r="AL1035" s="186">
        <v>0</v>
      </c>
    </row>
    <row r="1036" spans="31:38" x14ac:dyDescent="0.35">
      <c r="AE1036" s="41" t="str">
        <f t="shared" si="58"/>
        <v>CAPFOR_548_5_1_202223</v>
      </c>
      <c r="AF1036" s="41">
        <v>202223</v>
      </c>
      <c r="AG1036" s="41" t="s">
        <v>46</v>
      </c>
      <c r="AH1036" s="41">
        <v>548</v>
      </c>
      <c r="AI1036" s="41">
        <v>5</v>
      </c>
      <c r="AJ1036" s="41" t="s">
        <v>664</v>
      </c>
      <c r="AK1036" s="41">
        <v>1</v>
      </c>
      <c r="AL1036" s="186">
        <v>786.42700000000002</v>
      </c>
    </row>
    <row r="1037" spans="31:38" x14ac:dyDescent="0.35">
      <c r="AE1037" s="41" t="str">
        <f t="shared" si="58"/>
        <v>CAPFOR_548_6_1_202223</v>
      </c>
      <c r="AF1037" s="41">
        <v>202223</v>
      </c>
      <c r="AG1037" s="41" t="s">
        <v>46</v>
      </c>
      <c r="AH1037" s="41">
        <v>548</v>
      </c>
      <c r="AI1037" s="41">
        <v>6</v>
      </c>
      <c r="AJ1037" s="41" t="s">
        <v>3192</v>
      </c>
      <c r="AK1037" s="41">
        <v>1</v>
      </c>
      <c r="AL1037" s="186">
        <v>1651.373</v>
      </c>
    </row>
    <row r="1038" spans="31:38" x14ac:dyDescent="0.35">
      <c r="AE1038" s="41" t="str">
        <f t="shared" si="58"/>
        <v>CAPFOR_548_7_1_202223</v>
      </c>
      <c r="AF1038" s="41">
        <v>202223</v>
      </c>
      <c r="AG1038" s="41" t="s">
        <v>46</v>
      </c>
      <c r="AH1038" s="41">
        <v>548</v>
      </c>
      <c r="AI1038" s="41">
        <v>7</v>
      </c>
      <c r="AJ1038" s="41" t="s">
        <v>2157</v>
      </c>
      <c r="AK1038" s="41">
        <v>1</v>
      </c>
      <c r="AL1038" s="186">
        <v>4398.0510000000004</v>
      </c>
    </row>
    <row r="1039" spans="31:38" x14ac:dyDescent="0.35">
      <c r="AE1039" s="41" t="str">
        <f t="shared" si="58"/>
        <v>CAPFOR_548_8_1_202223</v>
      </c>
      <c r="AF1039" s="41">
        <v>202223</v>
      </c>
      <c r="AG1039" s="41" t="s">
        <v>46</v>
      </c>
      <c r="AH1039" s="41">
        <v>548</v>
      </c>
      <c r="AI1039" s="41">
        <v>8</v>
      </c>
      <c r="AJ1039" s="41" t="s">
        <v>3449</v>
      </c>
      <c r="AK1039" s="41">
        <v>1</v>
      </c>
      <c r="AL1039" s="186">
        <v>6835.8510000000006</v>
      </c>
    </row>
    <row r="1040" spans="31:38" x14ac:dyDescent="0.35">
      <c r="AE1040" s="41" t="str">
        <f t="shared" si="58"/>
        <v>CAPFOR_548_9_1_202223</v>
      </c>
      <c r="AF1040" s="41">
        <v>202223</v>
      </c>
      <c r="AG1040" s="41" t="s">
        <v>46</v>
      </c>
      <c r="AH1040" s="41">
        <v>548</v>
      </c>
      <c r="AI1040" s="41">
        <v>9</v>
      </c>
      <c r="AJ1040" s="41" t="s">
        <v>2322</v>
      </c>
      <c r="AK1040" s="41">
        <v>1</v>
      </c>
      <c r="AL1040" s="186">
        <v>0</v>
      </c>
    </row>
    <row r="1041" spans="31:38" x14ac:dyDescent="0.35">
      <c r="AE1041" s="41" t="str">
        <f t="shared" si="58"/>
        <v>CAPFOR_548_10_1_202223</v>
      </c>
      <c r="AF1041" s="41">
        <v>202223</v>
      </c>
      <c r="AG1041" s="41" t="s">
        <v>46</v>
      </c>
      <c r="AH1041" s="41">
        <v>548</v>
      </c>
      <c r="AI1041" s="41">
        <v>10</v>
      </c>
      <c r="AJ1041" s="41" t="s">
        <v>3196</v>
      </c>
      <c r="AK1041" s="41">
        <v>1</v>
      </c>
      <c r="AL1041" s="186">
        <v>2000</v>
      </c>
    </row>
    <row r="1042" spans="31:38" x14ac:dyDescent="0.35">
      <c r="AE1042" s="41" t="str">
        <f t="shared" si="58"/>
        <v>CAPFOR_548_11_1_202223</v>
      </c>
      <c r="AF1042" s="41">
        <v>202223</v>
      </c>
      <c r="AG1042" s="41" t="s">
        <v>46</v>
      </c>
      <c r="AH1042" s="41">
        <v>548</v>
      </c>
      <c r="AI1042" s="41">
        <v>11</v>
      </c>
      <c r="AJ1042" s="41" t="s">
        <v>3450</v>
      </c>
      <c r="AK1042" s="41">
        <v>1</v>
      </c>
      <c r="AL1042" s="186">
        <v>2000</v>
      </c>
    </row>
    <row r="1043" spans="31:38" x14ac:dyDescent="0.35">
      <c r="AE1043" s="41" t="str">
        <f t="shared" si="58"/>
        <v>CAPFOR_548_12_1_202223</v>
      </c>
      <c r="AF1043" s="41">
        <v>202223</v>
      </c>
      <c r="AG1043" s="41" t="s">
        <v>46</v>
      </c>
      <c r="AH1043" s="41">
        <v>548</v>
      </c>
      <c r="AI1043" s="41">
        <v>12</v>
      </c>
      <c r="AJ1043" s="41" t="s">
        <v>3170</v>
      </c>
      <c r="AK1043" s="41">
        <v>1</v>
      </c>
      <c r="AL1043" s="186">
        <v>0</v>
      </c>
    </row>
    <row r="1044" spans="31:38" x14ac:dyDescent="0.35">
      <c r="AE1044" s="41" t="str">
        <f t="shared" si="58"/>
        <v>CAPFOR_548_13_1_202223</v>
      </c>
      <c r="AF1044" s="41">
        <v>202223</v>
      </c>
      <c r="AG1044" s="41" t="s">
        <v>46</v>
      </c>
      <c r="AH1044" s="41">
        <v>548</v>
      </c>
      <c r="AI1044" s="41">
        <v>13</v>
      </c>
      <c r="AJ1044" s="41" t="s">
        <v>3451</v>
      </c>
      <c r="AK1044" s="41">
        <v>1</v>
      </c>
      <c r="AL1044" s="186">
        <v>29586.175999999999</v>
      </c>
    </row>
    <row r="1045" spans="31:38" x14ac:dyDescent="0.35">
      <c r="AE1045" s="41" t="str">
        <f t="shared" si="58"/>
        <v>CAPFOR_548_14_1_202223</v>
      </c>
      <c r="AF1045" s="41">
        <v>202223</v>
      </c>
      <c r="AG1045" s="41" t="s">
        <v>46</v>
      </c>
      <c r="AH1045" s="41">
        <v>548</v>
      </c>
      <c r="AI1045" s="41">
        <v>14</v>
      </c>
      <c r="AJ1045" s="41" t="s">
        <v>3452</v>
      </c>
      <c r="AK1045" s="41">
        <v>1</v>
      </c>
      <c r="AL1045" s="186">
        <v>0</v>
      </c>
    </row>
    <row r="1046" spans="31:38" x14ac:dyDescent="0.35">
      <c r="AE1046" s="41" t="str">
        <f t="shared" si="58"/>
        <v>CAPFOR_548_15_1_202223</v>
      </c>
      <c r="AF1046" s="41">
        <v>202223</v>
      </c>
      <c r="AG1046" s="41" t="s">
        <v>46</v>
      </c>
      <c r="AH1046" s="41">
        <v>548</v>
      </c>
      <c r="AI1046" s="41">
        <v>15</v>
      </c>
      <c r="AJ1046" s="41" t="s">
        <v>3256</v>
      </c>
      <c r="AK1046" s="41">
        <v>1</v>
      </c>
      <c r="AL1046" s="186">
        <v>0</v>
      </c>
    </row>
    <row r="1047" spans="31:38" x14ac:dyDescent="0.35">
      <c r="AE1047" s="41" t="str">
        <f t="shared" si="58"/>
        <v>CAPFOR_548_16_1_202223</v>
      </c>
      <c r="AF1047" s="41">
        <v>202223</v>
      </c>
      <c r="AG1047" s="41" t="s">
        <v>46</v>
      </c>
      <c r="AH1047" s="41">
        <v>548</v>
      </c>
      <c r="AI1047" s="41">
        <v>16</v>
      </c>
      <c r="AJ1047" s="41" t="s">
        <v>3453</v>
      </c>
      <c r="AK1047" s="41">
        <v>1</v>
      </c>
      <c r="AL1047" s="186">
        <v>29586.175999999999</v>
      </c>
    </row>
    <row r="1048" spans="31:38" x14ac:dyDescent="0.35">
      <c r="AE1048" s="41" t="str">
        <f t="shared" si="58"/>
        <v>CAPFOR_548_17_1_202223</v>
      </c>
      <c r="AF1048" s="41">
        <v>202223</v>
      </c>
      <c r="AG1048" s="41" t="s">
        <v>46</v>
      </c>
      <c r="AH1048" s="41">
        <v>548</v>
      </c>
      <c r="AI1048" s="41">
        <v>17</v>
      </c>
      <c r="AJ1048" s="41" t="s">
        <v>2010</v>
      </c>
      <c r="AK1048" s="41">
        <v>1</v>
      </c>
      <c r="AL1048" s="186">
        <v>0</v>
      </c>
    </row>
    <row r="1049" spans="31:38" x14ac:dyDescent="0.35">
      <c r="AE1049" s="41" t="str">
        <f t="shared" si="58"/>
        <v>CAPFOR_548_17.1_1_202223</v>
      </c>
      <c r="AF1049" s="41">
        <v>202223</v>
      </c>
      <c r="AG1049" s="41" t="s">
        <v>46</v>
      </c>
      <c r="AH1049" s="41">
        <v>548</v>
      </c>
      <c r="AI1049" s="41">
        <v>17.100000000000001</v>
      </c>
      <c r="AJ1049" s="41" t="s">
        <v>3494</v>
      </c>
      <c r="AK1049" s="41">
        <v>1</v>
      </c>
      <c r="AL1049" s="186">
        <v>330.4</v>
      </c>
    </row>
    <row r="1050" spans="31:38" x14ac:dyDescent="0.35">
      <c r="AE1050" s="41" t="str">
        <f t="shared" si="58"/>
        <v>CAPFOR_548_19_3_202223</v>
      </c>
      <c r="AF1050" s="41">
        <v>202223</v>
      </c>
      <c r="AG1050" s="41" t="s">
        <v>46</v>
      </c>
      <c r="AH1050" s="41">
        <v>548</v>
      </c>
      <c r="AI1050" s="41">
        <v>19</v>
      </c>
      <c r="AJ1050" s="41" t="s">
        <v>3258</v>
      </c>
      <c r="AK1050" s="41">
        <v>3</v>
      </c>
      <c r="AL1050" s="186">
        <v>29586.175999999999</v>
      </c>
    </row>
    <row r="1051" spans="31:38" x14ac:dyDescent="0.35">
      <c r="AE1051" s="41" t="str">
        <f t="shared" si="58"/>
        <v>CAPFOR_548_20_3_202223</v>
      </c>
      <c r="AF1051" s="41">
        <v>202223</v>
      </c>
      <c r="AG1051" s="41" t="s">
        <v>46</v>
      </c>
      <c r="AH1051" s="41">
        <v>548</v>
      </c>
      <c r="AI1051" s="41">
        <v>20</v>
      </c>
      <c r="AJ1051" s="41" t="s">
        <v>1308</v>
      </c>
      <c r="AK1051" s="41">
        <v>3</v>
      </c>
      <c r="AL1051" s="186">
        <v>0</v>
      </c>
    </row>
    <row r="1052" spans="31:38" x14ac:dyDescent="0.35">
      <c r="AE1052" s="41" t="str">
        <f t="shared" si="58"/>
        <v>CAPFOR_548_21_3_202223</v>
      </c>
      <c r="AF1052" s="41">
        <v>202223</v>
      </c>
      <c r="AG1052" s="41" t="s">
        <v>46</v>
      </c>
      <c r="AH1052" s="41">
        <v>548</v>
      </c>
      <c r="AI1052" s="41">
        <v>21</v>
      </c>
      <c r="AJ1052" s="41" t="s">
        <v>1309</v>
      </c>
      <c r="AK1052" s="41">
        <v>3</v>
      </c>
      <c r="AL1052" s="186">
        <v>2561.489</v>
      </c>
    </row>
    <row r="1053" spans="31:38" x14ac:dyDescent="0.35">
      <c r="AE1053" s="41" t="str">
        <f t="shared" si="58"/>
        <v>CAPFOR_548_22_3_202223</v>
      </c>
      <c r="AF1053" s="41">
        <v>202223</v>
      </c>
      <c r="AG1053" s="41" t="s">
        <v>46</v>
      </c>
      <c r="AH1053" s="41">
        <v>548</v>
      </c>
      <c r="AI1053" s="41">
        <v>22</v>
      </c>
      <c r="AJ1053" s="41" t="s">
        <v>3454</v>
      </c>
      <c r="AK1053" s="41">
        <v>3</v>
      </c>
      <c r="AL1053" s="186">
        <v>2561.489</v>
      </c>
    </row>
    <row r="1054" spans="31:38" x14ac:dyDescent="0.35">
      <c r="AE1054" s="41" t="str">
        <f t="shared" si="58"/>
        <v>CAPFOR_548_23_3_202223</v>
      </c>
      <c r="AF1054" s="41">
        <v>202223</v>
      </c>
      <c r="AG1054" s="41" t="s">
        <v>46</v>
      </c>
      <c r="AH1054" s="41">
        <v>548</v>
      </c>
      <c r="AI1054" s="41">
        <v>23</v>
      </c>
      <c r="AJ1054" s="41" t="s">
        <v>2027</v>
      </c>
      <c r="AK1054" s="41">
        <v>3</v>
      </c>
      <c r="AL1054" s="186">
        <v>3592.7310000000002</v>
      </c>
    </row>
    <row r="1055" spans="31:38" x14ac:dyDescent="0.35">
      <c r="AE1055" s="41" t="str">
        <f t="shared" si="58"/>
        <v>CAPFOR_548_25_3_202223</v>
      </c>
      <c r="AF1055" s="41">
        <v>202223</v>
      </c>
      <c r="AG1055" s="41" t="s">
        <v>46</v>
      </c>
      <c r="AH1055" s="41">
        <v>548</v>
      </c>
      <c r="AI1055" s="41">
        <v>25</v>
      </c>
      <c r="AJ1055" s="41" t="s">
        <v>1370</v>
      </c>
      <c r="AK1055" s="41">
        <v>3</v>
      </c>
      <c r="AL1055" s="186">
        <v>0</v>
      </c>
    </row>
    <row r="1056" spans="31:38" x14ac:dyDescent="0.35">
      <c r="AE1056" s="41" t="str">
        <f t="shared" si="58"/>
        <v>CAPFOR_548_26_3_202223</v>
      </c>
      <c r="AF1056" s="41">
        <v>202223</v>
      </c>
      <c r="AG1056" s="41" t="s">
        <v>46</v>
      </c>
      <c r="AH1056" s="41">
        <v>548</v>
      </c>
      <c r="AI1056" s="41">
        <v>26</v>
      </c>
      <c r="AJ1056" s="41" t="s">
        <v>2032</v>
      </c>
      <c r="AK1056" s="41">
        <v>3</v>
      </c>
      <c r="AL1056" s="186">
        <v>3595.5590000000002</v>
      </c>
    </row>
    <row r="1057" spans="31:38" x14ac:dyDescent="0.35">
      <c r="AE1057" s="41" t="str">
        <f t="shared" si="58"/>
        <v>CAPFOR_548_27_3_202223</v>
      </c>
      <c r="AF1057" s="41">
        <v>202223</v>
      </c>
      <c r="AG1057" s="41" t="s">
        <v>46</v>
      </c>
      <c r="AH1057" s="41">
        <v>548</v>
      </c>
      <c r="AI1057" s="41">
        <v>27</v>
      </c>
      <c r="AJ1057" s="41" t="s">
        <v>2033</v>
      </c>
      <c r="AK1057" s="41">
        <v>3</v>
      </c>
      <c r="AL1057" s="186">
        <v>0</v>
      </c>
    </row>
    <row r="1058" spans="31:38" x14ac:dyDescent="0.35">
      <c r="AE1058" s="41" t="str">
        <f t="shared" si="58"/>
        <v>CAPFOR_548_28_3_202223</v>
      </c>
      <c r="AF1058" s="41">
        <v>202223</v>
      </c>
      <c r="AG1058" s="41" t="s">
        <v>46</v>
      </c>
      <c r="AH1058" s="41">
        <v>548</v>
      </c>
      <c r="AI1058" s="41">
        <v>28</v>
      </c>
      <c r="AJ1058" s="41" t="s">
        <v>2034</v>
      </c>
      <c r="AK1058" s="41">
        <v>3</v>
      </c>
      <c r="AL1058" s="186">
        <v>0</v>
      </c>
    </row>
    <row r="1059" spans="31:38" x14ac:dyDescent="0.35">
      <c r="AE1059" s="41" t="str">
        <f t="shared" si="58"/>
        <v>CAPFOR_548_29_3_202223</v>
      </c>
      <c r="AF1059" s="41">
        <v>202223</v>
      </c>
      <c r="AG1059" s="41" t="s">
        <v>46</v>
      </c>
      <c r="AH1059" s="41">
        <v>548</v>
      </c>
      <c r="AI1059" s="41">
        <v>29</v>
      </c>
      <c r="AJ1059" s="41" t="s">
        <v>2035</v>
      </c>
      <c r="AK1059" s="41">
        <v>3</v>
      </c>
      <c r="AL1059" s="186">
        <v>0</v>
      </c>
    </row>
    <row r="1060" spans="31:38" x14ac:dyDescent="0.35">
      <c r="AE1060" s="41" t="str">
        <f t="shared" si="58"/>
        <v>CAPFOR_548_30_3_202223</v>
      </c>
      <c r="AF1060" s="41">
        <v>202223</v>
      </c>
      <c r="AG1060" s="41" t="s">
        <v>46</v>
      </c>
      <c r="AH1060" s="41">
        <v>548</v>
      </c>
      <c r="AI1060" s="41">
        <v>30</v>
      </c>
      <c r="AJ1060" s="41" t="s">
        <v>1357</v>
      </c>
      <c r="AK1060" s="41">
        <v>3</v>
      </c>
      <c r="AL1060" s="186">
        <v>2431</v>
      </c>
    </row>
    <row r="1061" spans="31:38" x14ac:dyDescent="0.35">
      <c r="AE1061" s="41" t="str">
        <f t="shared" si="58"/>
        <v>CAPFOR_548_30.1_3_202223</v>
      </c>
      <c r="AF1061" s="41">
        <v>202223</v>
      </c>
      <c r="AG1061" s="41" t="s">
        <v>46</v>
      </c>
      <c r="AH1061" s="41">
        <v>548</v>
      </c>
      <c r="AI1061" s="41">
        <v>30.1</v>
      </c>
      <c r="AJ1061" s="41" t="s">
        <v>3616</v>
      </c>
      <c r="AK1061" s="41">
        <v>3</v>
      </c>
      <c r="AL1061" s="186">
        <v>2431</v>
      </c>
    </row>
    <row r="1062" spans="31:38" x14ac:dyDescent="0.35">
      <c r="AE1062" s="41" t="str">
        <f t="shared" si="58"/>
        <v>CAPFOR_548_30.2_3_202223</v>
      </c>
      <c r="AF1062" s="41">
        <v>202223</v>
      </c>
      <c r="AG1062" s="41" t="s">
        <v>46</v>
      </c>
      <c r="AH1062" s="41">
        <v>548</v>
      </c>
      <c r="AI1062" s="41">
        <v>30.2</v>
      </c>
      <c r="AJ1062" s="41" t="s">
        <v>3617</v>
      </c>
      <c r="AK1062" s="41">
        <v>3</v>
      </c>
      <c r="AL1062" s="186">
        <v>0</v>
      </c>
    </row>
    <row r="1063" spans="31:38" x14ac:dyDescent="0.35">
      <c r="AE1063" s="41" t="str">
        <f t="shared" si="58"/>
        <v>CAPFOR_548_31_3_202223</v>
      </c>
      <c r="AF1063" s="41">
        <v>202223</v>
      </c>
      <c r="AG1063" s="41" t="s">
        <v>46</v>
      </c>
      <c r="AH1063" s="41">
        <v>548</v>
      </c>
      <c r="AI1063" s="41">
        <v>31</v>
      </c>
      <c r="AJ1063" s="41" t="s">
        <v>1358</v>
      </c>
      <c r="AK1063" s="41">
        <v>3</v>
      </c>
      <c r="AL1063" s="186">
        <v>19966.687000000002</v>
      </c>
    </row>
    <row r="1064" spans="31:38" x14ac:dyDescent="0.35">
      <c r="AE1064" s="41" t="str">
        <f t="shared" si="58"/>
        <v>CAPFOR_548_31.1_3_202223</v>
      </c>
      <c r="AF1064" s="41">
        <v>202223</v>
      </c>
      <c r="AG1064" s="41" t="s">
        <v>46</v>
      </c>
      <c r="AH1064" s="41">
        <v>548</v>
      </c>
      <c r="AI1064" s="41">
        <v>31.1</v>
      </c>
      <c r="AJ1064" s="41" t="s">
        <v>2038</v>
      </c>
      <c r="AK1064" s="41">
        <v>3</v>
      </c>
      <c r="AL1064" s="186">
        <v>19966.687000000002</v>
      </c>
    </row>
    <row r="1065" spans="31:38" x14ac:dyDescent="0.35">
      <c r="AE1065" s="41" t="str">
        <f t="shared" si="58"/>
        <v>CAPFOR_548_31.2_3_202223</v>
      </c>
      <c r="AF1065" s="41">
        <v>202223</v>
      </c>
      <c r="AG1065" s="41" t="s">
        <v>46</v>
      </c>
      <c r="AH1065" s="41">
        <v>548</v>
      </c>
      <c r="AI1065" s="41">
        <v>31.2</v>
      </c>
      <c r="AJ1065" s="41" t="s">
        <v>2039</v>
      </c>
      <c r="AK1065" s="41">
        <v>3</v>
      </c>
      <c r="AL1065" s="186">
        <v>0</v>
      </c>
    </row>
    <row r="1066" spans="31:38" x14ac:dyDescent="0.35">
      <c r="AE1066" s="41" t="str">
        <f t="shared" si="58"/>
        <v>CAPFOR_548_32_3_202223</v>
      </c>
      <c r="AF1066" s="41">
        <v>202223</v>
      </c>
      <c r="AG1066" s="41" t="s">
        <v>46</v>
      </c>
      <c r="AH1066" s="41">
        <v>548</v>
      </c>
      <c r="AI1066" s="41">
        <v>32</v>
      </c>
      <c r="AJ1066" s="41" t="s">
        <v>3455</v>
      </c>
      <c r="AK1066" s="41">
        <v>3</v>
      </c>
      <c r="AL1066" s="186">
        <v>29585.977000000003</v>
      </c>
    </row>
    <row r="1067" spans="31:38" x14ac:dyDescent="0.35">
      <c r="AE1067" s="41" t="str">
        <f t="shared" si="58"/>
        <v>CAPFOR_548_33_3_202223</v>
      </c>
      <c r="AF1067" s="41">
        <v>202223</v>
      </c>
      <c r="AG1067" s="41" t="s">
        <v>46</v>
      </c>
      <c r="AH1067" s="41">
        <v>548</v>
      </c>
      <c r="AI1067" s="41">
        <v>33</v>
      </c>
      <c r="AJ1067" s="41" t="s">
        <v>2043</v>
      </c>
      <c r="AK1067" s="41">
        <v>3</v>
      </c>
      <c r="AL1067" s="186">
        <v>232115</v>
      </c>
    </row>
    <row r="1068" spans="31:38" x14ac:dyDescent="0.35">
      <c r="AE1068" s="41" t="str">
        <f t="shared" si="58"/>
        <v>CAPFOR_548_33.5_3_202223</v>
      </c>
      <c r="AF1068" s="41">
        <v>202223</v>
      </c>
      <c r="AG1068" s="41" t="s">
        <v>46</v>
      </c>
      <c r="AH1068" s="41">
        <v>548</v>
      </c>
      <c r="AI1068" s="41">
        <v>33.5</v>
      </c>
      <c r="AJ1068" s="41" t="s">
        <v>3281</v>
      </c>
      <c r="AK1068" s="41">
        <v>3</v>
      </c>
      <c r="AL1068" s="186">
        <v>0</v>
      </c>
    </row>
    <row r="1069" spans="31:38" x14ac:dyDescent="0.35">
      <c r="AE1069" s="41" t="str">
        <f t="shared" si="58"/>
        <v>CAPFOR_548_34_3_202223</v>
      </c>
      <c r="AF1069" s="41">
        <v>202223</v>
      </c>
      <c r="AG1069" s="41" t="s">
        <v>46</v>
      </c>
      <c r="AH1069" s="41">
        <v>548</v>
      </c>
      <c r="AI1069" s="41">
        <v>34</v>
      </c>
      <c r="AJ1069" s="41" t="s">
        <v>3456</v>
      </c>
      <c r="AK1069" s="41">
        <v>3</v>
      </c>
      <c r="AL1069" s="186">
        <v>22397.687000000002</v>
      </c>
    </row>
    <row r="1070" spans="31:38" x14ac:dyDescent="0.35">
      <c r="AE1070" s="41" t="str">
        <f t="shared" si="58"/>
        <v>CAPFOR_548_35_3_202223</v>
      </c>
      <c r="AF1070" s="41">
        <v>202223</v>
      </c>
      <c r="AG1070" s="41" t="s">
        <v>46</v>
      </c>
      <c r="AH1070" s="41">
        <v>548</v>
      </c>
      <c r="AI1070" s="41">
        <v>35</v>
      </c>
      <c r="AJ1070" s="41" t="s">
        <v>2044</v>
      </c>
      <c r="AK1070" s="41">
        <v>3</v>
      </c>
      <c r="AL1070" s="186">
        <v>6693</v>
      </c>
    </row>
    <row r="1071" spans="31:38" x14ac:dyDescent="0.35">
      <c r="AE1071" s="41" t="str">
        <f t="shared" si="58"/>
        <v>CAPFOR_548_36_3_202223</v>
      </c>
      <c r="AF1071" s="41">
        <v>202223</v>
      </c>
      <c r="AG1071" s="41" t="s">
        <v>46</v>
      </c>
      <c r="AH1071" s="41">
        <v>548</v>
      </c>
      <c r="AI1071" s="41">
        <v>36</v>
      </c>
      <c r="AJ1071" s="41" t="s">
        <v>3457</v>
      </c>
      <c r="AK1071" s="41">
        <v>3</v>
      </c>
      <c r="AL1071" s="186">
        <v>15704.687000000002</v>
      </c>
    </row>
    <row r="1072" spans="31:38" x14ac:dyDescent="0.35">
      <c r="AE1072" s="41" t="str">
        <f t="shared" si="58"/>
        <v>CAPFOR_548_37_3_202223</v>
      </c>
      <c r="AF1072" s="41">
        <v>202223</v>
      </c>
      <c r="AG1072" s="41" t="s">
        <v>46</v>
      </c>
      <c r="AH1072" s="41">
        <v>548</v>
      </c>
      <c r="AI1072" s="41">
        <v>37</v>
      </c>
      <c r="AJ1072" s="41" t="s">
        <v>3458</v>
      </c>
      <c r="AK1072" s="41">
        <v>3</v>
      </c>
      <c r="AL1072" s="186">
        <v>247819.68700000001</v>
      </c>
    </row>
    <row r="1073" spans="31:38" x14ac:dyDescent="0.35">
      <c r="AE1073" s="41" t="str">
        <f t="shared" si="58"/>
        <v>CAPFOR_548_38_3_202223</v>
      </c>
      <c r="AF1073" s="41">
        <v>202223</v>
      </c>
      <c r="AG1073" s="41" t="s">
        <v>46</v>
      </c>
      <c r="AH1073" s="41">
        <v>548</v>
      </c>
      <c r="AI1073" s="41">
        <v>38</v>
      </c>
      <c r="AJ1073" s="41" t="s">
        <v>2046</v>
      </c>
      <c r="AK1073" s="41">
        <v>3</v>
      </c>
      <c r="AL1073" s="186">
        <v>175385</v>
      </c>
    </row>
    <row r="1074" spans="31:38" x14ac:dyDescent="0.35">
      <c r="AE1074" s="41" t="str">
        <f t="shared" si="58"/>
        <v>CAPFOR_548_39_3_202223</v>
      </c>
      <c r="AF1074" s="41">
        <v>202223</v>
      </c>
      <c r="AG1074" s="41" t="s">
        <v>46</v>
      </c>
      <c r="AH1074" s="41">
        <v>548</v>
      </c>
      <c r="AI1074" s="41">
        <v>39</v>
      </c>
      <c r="AJ1074" s="41" t="s">
        <v>2047</v>
      </c>
      <c r="AK1074" s="41">
        <v>3</v>
      </c>
      <c r="AL1074" s="186">
        <v>2288</v>
      </c>
    </row>
    <row r="1075" spans="31:38" x14ac:dyDescent="0.35">
      <c r="AE1075" s="41" t="str">
        <f t="shared" si="58"/>
        <v>CAPFOR_548_40_3_202223</v>
      </c>
      <c r="AF1075" s="41">
        <v>202223</v>
      </c>
      <c r="AG1075" s="41" t="s">
        <v>46</v>
      </c>
      <c r="AH1075" s="41">
        <v>548</v>
      </c>
      <c r="AI1075" s="41">
        <v>40</v>
      </c>
      <c r="AJ1075" s="41" t="s">
        <v>2048</v>
      </c>
      <c r="AK1075" s="41">
        <v>3</v>
      </c>
      <c r="AL1075" s="186">
        <v>48000</v>
      </c>
    </row>
    <row r="1076" spans="31:38" x14ac:dyDescent="0.35">
      <c r="AE1076" s="41" t="str">
        <f t="shared" si="58"/>
        <v>CAPFOR_548_41_3_202223</v>
      </c>
      <c r="AF1076" s="41">
        <v>202223</v>
      </c>
      <c r="AG1076" s="41" t="s">
        <v>46</v>
      </c>
      <c r="AH1076" s="41">
        <v>548</v>
      </c>
      <c r="AI1076" s="41">
        <v>41</v>
      </c>
      <c r="AJ1076" s="41" t="s">
        <v>2049</v>
      </c>
      <c r="AK1076" s="41">
        <v>3</v>
      </c>
      <c r="AL1076" s="186">
        <v>182477.70540000001</v>
      </c>
    </row>
    <row r="1077" spans="31:38" x14ac:dyDescent="0.35">
      <c r="AE1077" s="41" t="str">
        <f t="shared" si="58"/>
        <v>CAPFOR_548_42_3_202223</v>
      </c>
      <c r="AF1077" s="41">
        <v>202223</v>
      </c>
      <c r="AG1077" s="41" t="s">
        <v>46</v>
      </c>
      <c r="AH1077" s="41">
        <v>548</v>
      </c>
      <c r="AI1077" s="41">
        <v>42</v>
      </c>
      <c r="AJ1077" s="41" t="s">
        <v>2050</v>
      </c>
      <c r="AK1077" s="41">
        <v>3</v>
      </c>
      <c r="AL1077" s="186">
        <v>2288</v>
      </c>
    </row>
    <row r="1078" spans="31:38" x14ac:dyDescent="0.35">
      <c r="AE1078" s="41" t="str">
        <f t="shared" si="58"/>
        <v>CAPFOR_548_43_3_202223</v>
      </c>
      <c r="AF1078" s="41">
        <v>202223</v>
      </c>
      <c r="AG1078" s="41" t="s">
        <v>46</v>
      </c>
      <c r="AH1078" s="41">
        <v>548</v>
      </c>
      <c r="AI1078" s="41">
        <v>43</v>
      </c>
      <c r="AJ1078" s="41" t="s">
        <v>2051</v>
      </c>
      <c r="AK1078" s="41">
        <v>3</v>
      </c>
      <c r="AL1078" s="186">
        <v>10000</v>
      </c>
    </row>
    <row r="1079" spans="31:38" x14ac:dyDescent="0.35">
      <c r="AE1079" s="41" t="str">
        <f t="shared" si="58"/>
        <v>CAPFOR_548_44_3_202223</v>
      </c>
      <c r="AF1079" s="41">
        <v>202223</v>
      </c>
      <c r="AG1079" s="41" t="s">
        <v>46</v>
      </c>
      <c r="AH1079" s="41">
        <v>548</v>
      </c>
      <c r="AI1079" s="41">
        <v>44</v>
      </c>
      <c r="AJ1079" s="41" t="s">
        <v>3261</v>
      </c>
      <c r="AK1079" s="41">
        <v>3</v>
      </c>
      <c r="AL1079" s="186">
        <v>240937</v>
      </c>
    </row>
    <row r="1080" spans="31:38" x14ac:dyDescent="0.35">
      <c r="AE1080" s="41" t="str">
        <f t="shared" si="58"/>
        <v>CAPFOR_548_45_3_202223</v>
      </c>
      <c r="AF1080" s="41">
        <v>202223</v>
      </c>
      <c r="AG1080" s="41" t="s">
        <v>46</v>
      </c>
      <c r="AH1080" s="41">
        <v>548</v>
      </c>
      <c r="AI1080" s="41">
        <v>45</v>
      </c>
      <c r="AJ1080" s="41" t="s">
        <v>3262</v>
      </c>
      <c r="AK1080" s="41">
        <v>3</v>
      </c>
      <c r="AL1080" s="186">
        <v>272637</v>
      </c>
    </row>
    <row r="1081" spans="31:38" x14ac:dyDescent="0.35">
      <c r="AE1081" s="41" t="str">
        <f t="shared" si="58"/>
        <v>CAPFOR_548_46_3_202223</v>
      </c>
      <c r="AF1081" s="41">
        <v>202223</v>
      </c>
      <c r="AG1081" s="41" t="s">
        <v>46</v>
      </c>
      <c r="AH1081" s="41">
        <v>548</v>
      </c>
      <c r="AI1081" s="41">
        <v>46</v>
      </c>
      <c r="AJ1081" s="41" t="s">
        <v>2060</v>
      </c>
      <c r="AK1081" s="41">
        <v>3</v>
      </c>
      <c r="AL1081" s="186">
        <v>0</v>
      </c>
    </row>
    <row r="1082" spans="31:38" x14ac:dyDescent="0.35">
      <c r="AE1082" s="41" t="str">
        <f t="shared" si="58"/>
        <v>CAPFOR_548_47_3_202223</v>
      </c>
      <c r="AF1082" s="41">
        <v>202223</v>
      </c>
      <c r="AG1082" s="41" t="s">
        <v>46</v>
      </c>
      <c r="AH1082" s="41">
        <v>548</v>
      </c>
      <c r="AI1082" s="41">
        <v>47</v>
      </c>
      <c r="AJ1082" s="41" t="s">
        <v>2061</v>
      </c>
      <c r="AK1082" s="41">
        <v>3</v>
      </c>
      <c r="AL1082" s="186">
        <v>0</v>
      </c>
    </row>
    <row r="1083" spans="31:38" x14ac:dyDescent="0.35">
      <c r="AE1083" s="41" t="str">
        <f t="shared" si="58"/>
        <v>CAPFOR_548_48_3_202223</v>
      </c>
      <c r="AF1083" s="41">
        <v>202223</v>
      </c>
      <c r="AG1083" s="41" t="s">
        <v>46</v>
      </c>
      <c r="AH1083" s="41">
        <v>548</v>
      </c>
      <c r="AI1083" s="41">
        <v>48</v>
      </c>
      <c r="AJ1083" s="41" t="s">
        <v>2029</v>
      </c>
      <c r="AK1083" s="41">
        <v>3</v>
      </c>
      <c r="AL1083" s="186">
        <v>0</v>
      </c>
    </row>
    <row r="1084" spans="31:38" x14ac:dyDescent="0.35">
      <c r="AE1084" s="41" t="str">
        <f t="shared" si="58"/>
        <v>CAPFOR_548_49_3_202223</v>
      </c>
      <c r="AF1084" s="41">
        <v>202223</v>
      </c>
      <c r="AG1084" s="41" t="s">
        <v>46</v>
      </c>
      <c r="AH1084" s="41">
        <v>548</v>
      </c>
      <c r="AI1084" s="41">
        <v>49</v>
      </c>
      <c r="AJ1084" s="41" t="s">
        <v>2030</v>
      </c>
      <c r="AK1084" s="41">
        <v>3</v>
      </c>
      <c r="AL1084" s="186">
        <v>0</v>
      </c>
    </row>
    <row r="1085" spans="31:38" x14ac:dyDescent="0.35">
      <c r="AE1085" s="41" t="str">
        <f t="shared" si="58"/>
        <v>CAPFOR_548_50_3_202223</v>
      </c>
      <c r="AF1085" s="41">
        <v>202223</v>
      </c>
      <c r="AG1085" s="41" t="s">
        <v>46</v>
      </c>
      <c r="AH1085" s="41">
        <v>548</v>
      </c>
      <c r="AI1085" s="41">
        <v>50</v>
      </c>
      <c r="AJ1085" s="41" t="s">
        <v>2031</v>
      </c>
      <c r="AK1085" s="41">
        <v>3</v>
      </c>
      <c r="AL1085" s="186">
        <v>0</v>
      </c>
    </row>
    <row r="1086" spans="31:38" x14ac:dyDescent="0.35">
      <c r="AE1086" s="41" t="str">
        <f t="shared" si="58"/>
        <v>CAPFOR_550_1_1_202223</v>
      </c>
      <c r="AF1086" s="41">
        <v>202223</v>
      </c>
      <c r="AG1086" s="41" t="s">
        <v>46</v>
      </c>
      <c r="AH1086" s="41">
        <v>550</v>
      </c>
      <c r="AI1086" s="41">
        <v>1</v>
      </c>
      <c r="AJ1086" s="41" t="s">
        <v>1334</v>
      </c>
      <c r="AK1086" s="41">
        <v>1</v>
      </c>
      <c r="AL1086" s="186">
        <v>60647</v>
      </c>
    </row>
    <row r="1087" spans="31:38" x14ac:dyDescent="0.35">
      <c r="AE1087" s="41" t="str">
        <f t="shared" si="58"/>
        <v>CAPFOR_550_2_1_202223</v>
      </c>
      <c r="AF1087" s="41">
        <v>202223</v>
      </c>
      <c r="AG1087" s="41" t="s">
        <v>46</v>
      </c>
      <c r="AH1087" s="41">
        <v>550</v>
      </c>
      <c r="AI1087" s="41">
        <v>2</v>
      </c>
      <c r="AJ1087" s="41" t="s">
        <v>3254</v>
      </c>
      <c r="AK1087" s="41">
        <v>1</v>
      </c>
      <c r="AL1087" s="186">
        <v>1202</v>
      </c>
    </row>
    <row r="1088" spans="31:38" x14ac:dyDescent="0.35">
      <c r="AE1088" s="41" t="str">
        <f t="shared" si="58"/>
        <v>CAPFOR_550_3_1_202223</v>
      </c>
      <c r="AF1088" s="41">
        <v>202223</v>
      </c>
      <c r="AG1088" s="41" t="s">
        <v>46</v>
      </c>
      <c r="AH1088" s="41">
        <v>550</v>
      </c>
      <c r="AI1088" s="41">
        <v>3</v>
      </c>
      <c r="AJ1088" s="41" t="s">
        <v>3165</v>
      </c>
      <c r="AK1088" s="41">
        <v>1</v>
      </c>
      <c r="AL1088" s="186">
        <v>8054</v>
      </c>
    </row>
    <row r="1089" spans="31:38" x14ac:dyDescent="0.35">
      <c r="AE1089" s="41" t="str">
        <f t="shared" si="58"/>
        <v>CAPFOR_550_4_1_202223</v>
      </c>
      <c r="AF1089" s="41">
        <v>202223</v>
      </c>
      <c r="AG1089" s="41" t="s">
        <v>46</v>
      </c>
      <c r="AH1089" s="41">
        <v>550</v>
      </c>
      <c r="AI1089" s="41">
        <v>4</v>
      </c>
      <c r="AJ1089" s="41" t="s">
        <v>3255</v>
      </c>
      <c r="AK1089" s="41">
        <v>1</v>
      </c>
      <c r="AL1089" s="186">
        <v>7686</v>
      </c>
    </row>
    <row r="1090" spans="31:38" x14ac:dyDescent="0.35">
      <c r="AE1090" s="41" t="str">
        <f t="shared" si="58"/>
        <v>CAPFOR_550_5_1_202223</v>
      </c>
      <c r="AF1090" s="41">
        <v>202223</v>
      </c>
      <c r="AG1090" s="41" t="s">
        <v>46</v>
      </c>
      <c r="AH1090" s="41">
        <v>550</v>
      </c>
      <c r="AI1090" s="41">
        <v>5</v>
      </c>
      <c r="AJ1090" s="41" t="s">
        <v>664</v>
      </c>
      <c r="AK1090" s="41">
        <v>1</v>
      </c>
      <c r="AL1090" s="186">
        <v>631</v>
      </c>
    </row>
    <row r="1091" spans="31:38" x14ac:dyDescent="0.35">
      <c r="AE1091" s="41" t="str">
        <f t="shared" si="58"/>
        <v>CAPFOR_550_6_1_202223</v>
      </c>
      <c r="AF1091" s="41">
        <v>202223</v>
      </c>
      <c r="AG1091" s="41" t="s">
        <v>46</v>
      </c>
      <c r="AH1091" s="41">
        <v>550</v>
      </c>
      <c r="AI1091" s="41">
        <v>6</v>
      </c>
      <c r="AJ1091" s="41" t="s">
        <v>3192</v>
      </c>
      <c r="AK1091" s="41">
        <v>1</v>
      </c>
      <c r="AL1091" s="186">
        <v>30073</v>
      </c>
    </row>
    <row r="1092" spans="31:38" x14ac:dyDescent="0.35">
      <c r="AE1092" s="41" t="str">
        <f t="shared" si="58"/>
        <v>CAPFOR_550_7_1_202223</v>
      </c>
      <c r="AF1092" s="41">
        <v>202223</v>
      </c>
      <c r="AG1092" s="41" t="s">
        <v>46</v>
      </c>
      <c r="AH1092" s="41">
        <v>550</v>
      </c>
      <c r="AI1092" s="41">
        <v>7</v>
      </c>
      <c r="AJ1092" s="41" t="s">
        <v>2157</v>
      </c>
      <c r="AK1092" s="41">
        <v>1</v>
      </c>
      <c r="AL1092" s="186">
        <v>5158</v>
      </c>
    </row>
    <row r="1093" spans="31:38" x14ac:dyDescent="0.35">
      <c r="AE1093" s="41" t="str">
        <f t="shared" si="58"/>
        <v>CAPFOR_550_8_1_202223</v>
      </c>
      <c r="AF1093" s="41">
        <v>202223</v>
      </c>
      <c r="AG1093" s="41" t="s">
        <v>46</v>
      </c>
      <c r="AH1093" s="41">
        <v>550</v>
      </c>
      <c r="AI1093" s="41">
        <v>8</v>
      </c>
      <c r="AJ1093" s="41" t="s">
        <v>3449</v>
      </c>
      <c r="AK1093" s="41">
        <v>1</v>
      </c>
      <c r="AL1093" s="186">
        <v>43548</v>
      </c>
    </row>
    <row r="1094" spans="31:38" x14ac:dyDescent="0.35">
      <c r="AE1094" s="41" t="str">
        <f t="shared" ref="AE1094:AE1157" si="59">AG1094&amp;"_"&amp;AH1094&amp;"_"&amp;AI1094&amp;"_"&amp;AK1094&amp;"_"&amp;AF1094</f>
        <v>CAPFOR_550_9_1_202223</v>
      </c>
      <c r="AF1094" s="41">
        <v>202223</v>
      </c>
      <c r="AG1094" s="41" t="s">
        <v>46</v>
      </c>
      <c r="AH1094" s="41">
        <v>550</v>
      </c>
      <c r="AI1094" s="41">
        <v>9</v>
      </c>
      <c r="AJ1094" s="41" t="s">
        <v>2322</v>
      </c>
      <c r="AK1094" s="41">
        <v>1</v>
      </c>
      <c r="AL1094" s="186">
        <v>0</v>
      </c>
    </row>
    <row r="1095" spans="31:38" x14ac:dyDescent="0.35">
      <c r="AE1095" s="41" t="str">
        <f t="shared" si="59"/>
        <v>CAPFOR_550_10_1_202223</v>
      </c>
      <c r="AF1095" s="41">
        <v>202223</v>
      </c>
      <c r="AG1095" s="41" t="s">
        <v>46</v>
      </c>
      <c r="AH1095" s="41">
        <v>550</v>
      </c>
      <c r="AI1095" s="41">
        <v>10</v>
      </c>
      <c r="AJ1095" s="41" t="s">
        <v>3196</v>
      </c>
      <c r="AK1095" s="41">
        <v>1</v>
      </c>
      <c r="AL1095" s="186">
        <v>1637</v>
      </c>
    </row>
    <row r="1096" spans="31:38" x14ac:dyDescent="0.35">
      <c r="AE1096" s="41" t="str">
        <f t="shared" si="59"/>
        <v>CAPFOR_550_11_1_202223</v>
      </c>
      <c r="AF1096" s="41">
        <v>202223</v>
      </c>
      <c r="AG1096" s="41" t="s">
        <v>46</v>
      </c>
      <c r="AH1096" s="41">
        <v>550</v>
      </c>
      <c r="AI1096" s="41">
        <v>11</v>
      </c>
      <c r="AJ1096" s="41" t="s">
        <v>3450</v>
      </c>
      <c r="AK1096" s="41">
        <v>1</v>
      </c>
      <c r="AL1096" s="186">
        <v>1637</v>
      </c>
    </row>
    <row r="1097" spans="31:38" x14ac:dyDescent="0.35">
      <c r="AE1097" s="41" t="str">
        <f t="shared" si="59"/>
        <v>CAPFOR_550_12_1_202223</v>
      </c>
      <c r="AF1097" s="41">
        <v>202223</v>
      </c>
      <c r="AG1097" s="41" t="s">
        <v>46</v>
      </c>
      <c r="AH1097" s="41">
        <v>550</v>
      </c>
      <c r="AI1097" s="41">
        <v>12</v>
      </c>
      <c r="AJ1097" s="41" t="s">
        <v>3170</v>
      </c>
      <c r="AK1097" s="41">
        <v>1</v>
      </c>
      <c r="AL1097" s="186">
        <v>0</v>
      </c>
    </row>
    <row r="1098" spans="31:38" x14ac:dyDescent="0.35">
      <c r="AE1098" s="41" t="str">
        <f t="shared" si="59"/>
        <v>CAPFOR_550_13_1_202223</v>
      </c>
      <c r="AF1098" s="41">
        <v>202223</v>
      </c>
      <c r="AG1098" s="41" t="s">
        <v>46</v>
      </c>
      <c r="AH1098" s="41">
        <v>550</v>
      </c>
      <c r="AI1098" s="41">
        <v>13</v>
      </c>
      <c r="AJ1098" s="41" t="s">
        <v>3451</v>
      </c>
      <c r="AK1098" s="41">
        <v>1</v>
      </c>
      <c r="AL1098" s="186">
        <v>115088</v>
      </c>
    </row>
    <row r="1099" spans="31:38" x14ac:dyDescent="0.35">
      <c r="AE1099" s="41" t="str">
        <f t="shared" si="59"/>
        <v>CAPFOR_550_14_1_202223</v>
      </c>
      <c r="AF1099" s="41">
        <v>202223</v>
      </c>
      <c r="AG1099" s="41" t="s">
        <v>46</v>
      </c>
      <c r="AH1099" s="41">
        <v>550</v>
      </c>
      <c r="AI1099" s="41">
        <v>14</v>
      </c>
      <c r="AJ1099" s="41" t="s">
        <v>3452</v>
      </c>
      <c r="AK1099" s="41">
        <v>1</v>
      </c>
      <c r="AL1099" s="186">
        <v>0</v>
      </c>
    </row>
    <row r="1100" spans="31:38" x14ac:dyDescent="0.35">
      <c r="AE1100" s="41" t="str">
        <f t="shared" si="59"/>
        <v>CAPFOR_550_15_1_202223</v>
      </c>
      <c r="AF1100" s="41">
        <v>202223</v>
      </c>
      <c r="AG1100" s="41" t="s">
        <v>46</v>
      </c>
      <c r="AH1100" s="41">
        <v>550</v>
      </c>
      <c r="AI1100" s="41">
        <v>15</v>
      </c>
      <c r="AJ1100" s="41" t="s">
        <v>3256</v>
      </c>
      <c r="AK1100" s="41">
        <v>1</v>
      </c>
      <c r="AL1100" s="186">
        <v>0</v>
      </c>
    </row>
    <row r="1101" spans="31:38" x14ac:dyDescent="0.35">
      <c r="AE1101" s="41" t="str">
        <f t="shared" si="59"/>
        <v>CAPFOR_550_16_1_202223</v>
      </c>
      <c r="AF1101" s="41">
        <v>202223</v>
      </c>
      <c r="AG1101" s="41" t="s">
        <v>46</v>
      </c>
      <c r="AH1101" s="41">
        <v>550</v>
      </c>
      <c r="AI1101" s="41">
        <v>16</v>
      </c>
      <c r="AJ1101" s="41" t="s">
        <v>3453</v>
      </c>
      <c r="AK1101" s="41">
        <v>1</v>
      </c>
      <c r="AL1101" s="186">
        <v>115088</v>
      </c>
    </row>
    <row r="1102" spans="31:38" x14ac:dyDescent="0.35">
      <c r="AE1102" s="41" t="str">
        <f t="shared" si="59"/>
        <v>CAPFOR_550_17_1_202223</v>
      </c>
      <c r="AF1102" s="41">
        <v>202223</v>
      </c>
      <c r="AG1102" s="41" t="s">
        <v>46</v>
      </c>
      <c r="AH1102" s="41">
        <v>550</v>
      </c>
      <c r="AI1102" s="41">
        <v>17</v>
      </c>
      <c r="AJ1102" s="41" t="s">
        <v>2010</v>
      </c>
      <c r="AK1102" s="41">
        <v>1</v>
      </c>
      <c r="AL1102" s="186">
        <v>0</v>
      </c>
    </row>
    <row r="1103" spans="31:38" x14ac:dyDescent="0.35">
      <c r="AE1103" s="41" t="str">
        <f t="shared" si="59"/>
        <v>CAPFOR_550_17.1_1_202223</v>
      </c>
      <c r="AF1103" s="41">
        <v>202223</v>
      </c>
      <c r="AG1103" s="41" t="s">
        <v>46</v>
      </c>
      <c r="AH1103" s="41">
        <v>550</v>
      </c>
      <c r="AI1103" s="41">
        <v>17.100000000000001</v>
      </c>
      <c r="AJ1103" s="41" t="s">
        <v>3494</v>
      </c>
      <c r="AK1103" s="41">
        <v>1</v>
      </c>
      <c r="AL1103" s="186">
        <v>0</v>
      </c>
    </row>
    <row r="1104" spans="31:38" x14ac:dyDescent="0.35">
      <c r="AE1104" s="41" t="str">
        <f t="shared" si="59"/>
        <v>CAPFOR_550_19_3_202223</v>
      </c>
      <c r="AF1104" s="41">
        <v>202223</v>
      </c>
      <c r="AG1104" s="41" t="s">
        <v>46</v>
      </c>
      <c r="AH1104" s="41">
        <v>550</v>
      </c>
      <c r="AI1104" s="41">
        <v>19</v>
      </c>
      <c r="AJ1104" s="41" t="s">
        <v>3258</v>
      </c>
      <c r="AK1104" s="41">
        <v>3</v>
      </c>
      <c r="AL1104" s="186">
        <v>115088</v>
      </c>
    </row>
    <row r="1105" spans="31:38" x14ac:dyDescent="0.35">
      <c r="AE1105" s="41" t="str">
        <f t="shared" si="59"/>
        <v>CAPFOR_550_20_3_202223</v>
      </c>
      <c r="AF1105" s="41">
        <v>202223</v>
      </c>
      <c r="AG1105" s="41" t="s">
        <v>46</v>
      </c>
      <c r="AH1105" s="41">
        <v>550</v>
      </c>
      <c r="AI1105" s="41">
        <v>20</v>
      </c>
      <c r="AJ1105" s="41" t="s">
        <v>1308</v>
      </c>
      <c r="AK1105" s="41">
        <v>3</v>
      </c>
      <c r="AL1105" s="186">
        <v>0</v>
      </c>
    </row>
    <row r="1106" spans="31:38" x14ac:dyDescent="0.35">
      <c r="AE1106" s="41" t="str">
        <f t="shared" si="59"/>
        <v>CAPFOR_550_21_3_202223</v>
      </c>
      <c r="AF1106" s="41">
        <v>202223</v>
      </c>
      <c r="AG1106" s="41" t="s">
        <v>46</v>
      </c>
      <c r="AH1106" s="41">
        <v>550</v>
      </c>
      <c r="AI1106" s="41">
        <v>21</v>
      </c>
      <c r="AJ1106" s="41" t="s">
        <v>1309</v>
      </c>
      <c r="AK1106" s="41">
        <v>3</v>
      </c>
      <c r="AL1106" s="186">
        <v>1566</v>
      </c>
    </row>
    <row r="1107" spans="31:38" x14ac:dyDescent="0.35">
      <c r="AE1107" s="41" t="str">
        <f t="shared" si="59"/>
        <v>CAPFOR_550_22_3_202223</v>
      </c>
      <c r="AF1107" s="41">
        <v>202223</v>
      </c>
      <c r="AG1107" s="41" t="s">
        <v>46</v>
      </c>
      <c r="AH1107" s="41">
        <v>550</v>
      </c>
      <c r="AI1107" s="41">
        <v>22</v>
      </c>
      <c r="AJ1107" s="41" t="s">
        <v>3454</v>
      </c>
      <c r="AK1107" s="41">
        <v>3</v>
      </c>
      <c r="AL1107" s="186">
        <v>1566</v>
      </c>
    </row>
    <row r="1108" spans="31:38" x14ac:dyDescent="0.35">
      <c r="AE1108" s="41" t="str">
        <f t="shared" si="59"/>
        <v>CAPFOR_550_23_3_202223</v>
      </c>
      <c r="AF1108" s="41">
        <v>202223</v>
      </c>
      <c r="AG1108" s="41" t="s">
        <v>46</v>
      </c>
      <c r="AH1108" s="41">
        <v>550</v>
      </c>
      <c r="AI1108" s="41">
        <v>23</v>
      </c>
      <c r="AJ1108" s="41" t="s">
        <v>2027</v>
      </c>
      <c r="AK1108" s="41">
        <v>3</v>
      </c>
      <c r="AL1108" s="186">
        <v>47510</v>
      </c>
    </row>
    <row r="1109" spans="31:38" x14ac:dyDescent="0.35">
      <c r="AE1109" s="41" t="str">
        <f t="shared" si="59"/>
        <v>CAPFOR_550_25_3_202223</v>
      </c>
      <c r="AF1109" s="41">
        <v>202223</v>
      </c>
      <c r="AG1109" s="41" t="s">
        <v>46</v>
      </c>
      <c r="AH1109" s="41">
        <v>550</v>
      </c>
      <c r="AI1109" s="41">
        <v>25</v>
      </c>
      <c r="AJ1109" s="41" t="s">
        <v>1370</v>
      </c>
      <c r="AK1109" s="41">
        <v>3</v>
      </c>
      <c r="AL1109" s="186">
        <v>24757</v>
      </c>
    </row>
    <row r="1110" spans="31:38" x14ac:dyDescent="0.35">
      <c r="AE1110" s="41" t="str">
        <f t="shared" si="59"/>
        <v>CAPFOR_550_26_3_202223</v>
      </c>
      <c r="AF1110" s="41">
        <v>202223</v>
      </c>
      <c r="AG1110" s="41" t="s">
        <v>46</v>
      </c>
      <c r="AH1110" s="41">
        <v>550</v>
      </c>
      <c r="AI1110" s="41">
        <v>26</v>
      </c>
      <c r="AJ1110" s="41" t="s">
        <v>2032</v>
      </c>
      <c r="AK1110" s="41">
        <v>3</v>
      </c>
      <c r="AL1110" s="186">
        <v>3114</v>
      </c>
    </row>
    <row r="1111" spans="31:38" x14ac:dyDescent="0.35">
      <c r="AE1111" s="41" t="str">
        <f t="shared" si="59"/>
        <v>CAPFOR_550_27_3_202223</v>
      </c>
      <c r="AF1111" s="41">
        <v>202223</v>
      </c>
      <c r="AG1111" s="41" t="s">
        <v>46</v>
      </c>
      <c r="AH1111" s="41">
        <v>550</v>
      </c>
      <c r="AI1111" s="41">
        <v>27</v>
      </c>
      <c r="AJ1111" s="41" t="s">
        <v>2033</v>
      </c>
      <c r="AK1111" s="41">
        <v>3</v>
      </c>
      <c r="AL1111" s="186">
        <v>0</v>
      </c>
    </row>
    <row r="1112" spans="31:38" x14ac:dyDescent="0.35">
      <c r="AE1112" s="41" t="str">
        <f t="shared" si="59"/>
        <v>CAPFOR_550_28_3_202223</v>
      </c>
      <c r="AF1112" s="41">
        <v>202223</v>
      </c>
      <c r="AG1112" s="41" t="s">
        <v>46</v>
      </c>
      <c r="AH1112" s="41">
        <v>550</v>
      </c>
      <c r="AI1112" s="41">
        <v>28</v>
      </c>
      <c r="AJ1112" s="41" t="s">
        <v>2034</v>
      </c>
      <c r="AK1112" s="41">
        <v>3</v>
      </c>
      <c r="AL1112" s="186">
        <v>793</v>
      </c>
    </row>
    <row r="1113" spans="31:38" x14ac:dyDescent="0.35">
      <c r="AE1113" s="41" t="str">
        <f t="shared" si="59"/>
        <v>CAPFOR_550_29_3_202223</v>
      </c>
      <c r="AF1113" s="41">
        <v>202223</v>
      </c>
      <c r="AG1113" s="41" t="s">
        <v>46</v>
      </c>
      <c r="AH1113" s="41">
        <v>550</v>
      </c>
      <c r="AI1113" s="41">
        <v>29</v>
      </c>
      <c r="AJ1113" s="41" t="s">
        <v>2035</v>
      </c>
      <c r="AK1113" s="41">
        <v>3</v>
      </c>
      <c r="AL1113" s="186">
        <v>0</v>
      </c>
    </row>
    <row r="1114" spans="31:38" x14ac:dyDescent="0.35">
      <c r="AE1114" s="41" t="str">
        <f t="shared" si="59"/>
        <v>CAPFOR_550_30_3_202223</v>
      </c>
      <c r="AF1114" s="41">
        <v>202223</v>
      </c>
      <c r="AG1114" s="41" t="s">
        <v>46</v>
      </c>
      <c r="AH1114" s="41">
        <v>550</v>
      </c>
      <c r="AI1114" s="41">
        <v>30</v>
      </c>
      <c r="AJ1114" s="41" t="s">
        <v>1357</v>
      </c>
      <c r="AK1114" s="41">
        <v>3</v>
      </c>
      <c r="AL1114" s="186">
        <v>4000</v>
      </c>
    </row>
    <row r="1115" spans="31:38" x14ac:dyDescent="0.35">
      <c r="AE1115" s="41" t="str">
        <f t="shared" si="59"/>
        <v>CAPFOR_550_30.1_3_202223</v>
      </c>
      <c r="AF1115" s="41">
        <v>202223</v>
      </c>
      <c r="AG1115" s="41" t="s">
        <v>46</v>
      </c>
      <c r="AH1115" s="41">
        <v>550</v>
      </c>
      <c r="AI1115" s="41">
        <v>30.1</v>
      </c>
      <c r="AJ1115" s="41" t="s">
        <v>3616</v>
      </c>
      <c r="AK1115" s="41">
        <v>3</v>
      </c>
      <c r="AL1115" s="186">
        <v>4000</v>
      </c>
    </row>
    <row r="1116" spans="31:38" x14ac:dyDescent="0.35">
      <c r="AE1116" s="41" t="str">
        <f t="shared" si="59"/>
        <v>CAPFOR_550_30.2_3_202223</v>
      </c>
      <c r="AF1116" s="41">
        <v>202223</v>
      </c>
      <c r="AG1116" s="41" t="s">
        <v>46</v>
      </c>
      <c r="AH1116" s="41">
        <v>550</v>
      </c>
      <c r="AI1116" s="41">
        <v>30.2</v>
      </c>
      <c r="AJ1116" s="41" t="s">
        <v>3617</v>
      </c>
      <c r="AK1116" s="41">
        <v>3</v>
      </c>
      <c r="AL1116" s="186">
        <v>0</v>
      </c>
    </row>
    <row r="1117" spans="31:38" x14ac:dyDescent="0.35">
      <c r="AE1117" s="41" t="str">
        <f t="shared" si="59"/>
        <v>CAPFOR_550_31_3_202223</v>
      </c>
      <c r="AF1117" s="41">
        <v>202223</v>
      </c>
      <c r="AG1117" s="41" t="s">
        <v>46</v>
      </c>
      <c r="AH1117" s="41">
        <v>550</v>
      </c>
      <c r="AI1117" s="41">
        <v>31</v>
      </c>
      <c r="AJ1117" s="41" t="s">
        <v>1358</v>
      </c>
      <c r="AK1117" s="41">
        <v>3</v>
      </c>
      <c r="AL1117" s="186">
        <v>34914</v>
      </c>
    </row>
    <row r="1118" spans="31:38" x14ac:dyDescent="0.35">
      <c r="AE1118" s="41" t="str">
        <f t="shared" si="59"/>
        <v>CAPFOR_550_31.1_3_202223</v>
      </c>
      <c r="AF1118" s="41">
        <v>202223</v>
      </c>
      <c r="AG1118" s="41" t="s">
        <v>46</v>
      </c>
      <c r="AH1118" s="41">
        <v>550</v>
      </c>
      <c r="AI1118" s="41">
        <v>31.1</v>
      </c>
      <c r="AJ1118" s="41" t="s">
        <v>2038</v>
      </c>
      <c r="AK1118" s="41">
        <v>3</v>
      </c>
      <c r="AL1118" s="186">
        <v>34914</v>
      </c>
    </row>
    <row r="1119" spans="31:38" x14ac:dyDescent="0.35">
      <c r="AE1119" s="41" t="str">
        <f t="shared" si="59"/>
        <v>CAPFOR_550_31.2_3_202223</v>
      </c>
      <c r="AF1119" s="41">
        <v>202223</v>
      </c>
      <c r="AG1119" s="41" t="s">
        <v>46</v>
      </c>
      <c r="AH1119" s="41">
        <v>550</v>
      </c>
      <c r="AI1119" s="41">
        <v>31.2</v>
      </c>
      <c r="AJ1119" s="41" t="s">
        <v>2039</v>
      </c>
      <c r="AK1119" s="41">
        <v>3</v>
      </c>
      <c r="AL1119" s="186">
        <v>0</v>
      </c>
    </row>
    <row r="1120" spans="31:38" x14ac:dyDescent="0.35">
      <c r="AE1120" s="41" t="str">
        <f t="shared" si="59"/>
        <v>CAPFOR_550_32_3_202223</v>
      </c>
      <c r="AF1120" s="41">
        <v>202223</v>
      </c>
      <c r="AG1120" s="41" t="s">
        <v>46</v>
      </c>
      <c r="AH1120" s="41">
        <v>550</v>
      </c>
      <c r="AI1120" s="41">
        <v>32</v>
      </c>
      <c r="AJ1120" s="41" t="s">
        <v>3455</v>
      </c>
      <c r="AK1120" s="41">
        <v>3</v>
      </c>
      <c r="AL1120" s="186">
        <v>115088</v>
      </c>
    </row>
    <row r="1121" spans="31:38" x14ac:dyDescent="0.35">
      <c r="AE1121" s="41" t="str">
        <f t="shared" si="59"/>
        <v>CAPFOR_550_33_3_202223</v>
      </c>
      <c r="AF1121" s="41">
        <v>202223</v>
      </c>
      <c r="AG1121" s="41" t="s">
        <v>46</v>
      </c>
      <c r="AH1121" s="41">
        <v>550</v>
      </c>
      <c r="AI1121" s="41">
        <v>33</v>
      </c>
      <c r="AJ1121" s="41" t="s">
        <v>2043</v>
      </c>
      <c r="AK1121" s="41">
        <v>3</v>
      </c>
      <c r="AL1121" s="186">
        <v>274895.90660226846</v>
      </c>
    </row>
    <row r="1122" spans="31:38" x14ac:dyDescent="0.35">
      <c r="AE1122" s="41" t="str">
        <f t="shared" si="59"/>
        <v>CAPFOR_550_33.5_3_202223</v>
      </c>
      <c r="AF1122" s="41">
        <v>202223</v>
      </c>
      <c r="AG1122" s="41" t="s">
        <v>46</v>
      </c>
      <c r="AH1122" s="41">
        <v>550</v>
      </c>
      <c r="AI1122" s="41">
        <v>33.5</v>
      </c>
      <c r="AJ1122" s="41" t="s">
        <v>3281</v>
      </c>
      <c r="AK1122" s="41">
        <v>3</v>
      </c>
      <c r="AL1122" s="186">
        <v>38446.113033459289</v>
      </c>
    </row>
    <row r="1123" spans="31:38" x14ac:dyDescent="0.35">
      <c r="AE1123" s="41" t="str">
        <f t="shared" si="59"/>
        <v>CAPFOR_550_34_3_202223</v>
      </c>
      <c r="AF1123" s="41">
        <v>202223</v>
      </c>
      <c r="AG1123" s="41" t="s">
        <v>46</v>
      </c>
      <c r="AH1123" s="41">
        <v>550</v>
      </c>
      <c r="AI1123" s="41">
        <v>34</v>
      </c>
      <c r="AJ1123" s="41" t="s">
        <v>3456</v>
      </c>
      <c r="AK1123" s="41">
        <v>3</v>
      </c>
      <c r="AL1123" s="186">
        <v>77360.113033459289</v>
      </c>
    </row>
    <row r="1124" spans="31:38" x14ac:dyDescent="0.35">
      <c r="AE1124" s="41" t="str">
        <f t="shared" si="59"/>
        <v>CAPFOR_550_35_3_202223</v>
      </c>
      <c r="AF1124" s="41">
        <v>202223</v>
      </c>
      <c r="AG1124" s="41" t="s">
        <v>46</v>
      </c>
      <c r="AH1124" s="41">
        <v>550</v>
      </c>
      <c r="AI1124" s="41">
        <v>35</v>
      </c>
      <c r="AJ1124" s="41" t="s">
        <v>2044</v>
      </c>
      <c r="AK1124" s="41">
        <v>3</v>
      </c>
      <c r="AL1124" s="186">
        <v>8060.7342412434391</v>
      </c>
    </row>
    <row r="1125" spans="31:38" x14ac:dyDescent="0.35">
      <c r="AE1125" s="41" t="str">
        <f t="shared" si="59"/>
        <v>CAPFOR_550_36_3_202223</v>
      </c>
      <c r="AF1125" s="41">
        <v>202223</v>
      </c>
      <c r="AG1125" s="41" t="s">
        <v>46</v>
      </c>
      <c r="AH1125" s="41">
        <v>550</v>
      </c>
      <c r="AI1125" s="41">
        <v>36</v>
      </c>
      <c r="AJ1125" s="41" t="s">
        <v>3457</v>
      </c>
      <c r="AK1125" s="41">
        <v>3</v>
      </c>
      <c r="AL1125" s="186">
        <v>69299.378792215852</v>
      </c>
    </row>
    <row r="1126" spans="31:38" x14ac:dyDescent="0.35">
      <c r="AE1126" s="41" t="str">
        <f t="shared" si="59"/>
        <v>CAPFOR_550_37_3_202223</v>
      </c>
      <c r="AF1126" s="41">
        <v>202223</v>
      </c>
      <c r="AG1126" s="41" t="s">
        <v>46</v>
      </c>
      <c r="AH1126" s="41">
        <v>550</v>
      </c>
      <c r="AI1126" s="41">
        <v>37</v>
      </c>
      <c r="AJ1126" s="41" t="s">
        <v>3458</v>
      </c>
      <c r="AK1126" s="41">
        <v>3</v>
      </c>
      <c r="AL1126" s="186">
        <v>344195.28539448429</v>
      </c>
    </row>
    <row r="1127" spans="31:38" x14ac:dyDescent="0.35">
      <c r="AE1127" s="41" t="str">
        <f t="shared" si="59"/>
        <v>CAPFOR_550_38_3_202223</v>
      </c>
      <c r="AF1127" s="41">
        <v>202223</v>
      </c>
      <c r="AG1127" s="41" t="s">
        <v>46</v>
      </c>
      <c r="AH1127" s="41">
        <v>550</v>
      </c>
      <c r="AI1127" s="41">
        <v>38</v>
      </c>
      <c r="AJ1127" s="41" t="s">
        <v>2046</v>
      </c>
      <c r="AK1127" s="41">
        <v>3</v>
      </c>
      <c r="AL1127" s="186">
        <v>145700</v>
      </c>
    </row>
    <row r="1128" spans="31:38" x14ac:dyDescent="0.35">
      <c r="AE1128" s="41" t="str">
        <f t="shared" si="59"/>
        <v>CAPFOR_550_39_3_202223</v>
      </c>
      <c r="AF1128" s="41">
        <v>202223</v>
      </c>
      <c r="AG1128" s="41" t="s">
        <v>46</v>
      </c>
      <c r="AH1128" s="41">
        <v>550</v>
      </c>
      <c r="AI1128" s="41">
        <v>39</v>
      </c>
      <c r="AJ1128" s="41" t="s">
        <v>2047</v>
      </c>
      <c r="AK1128" s="41">
        <v>3</v>
      </c>
      <c r="AL1128" s="186">
        <v>40700</v>
      </c>
    </row>
    <row r="1129" spans="31:38" x14ac:dyDescent="0.35">
      <c r="AE1129" s="41" t="str">
        <f t="shared" si="59"/>
        <v>CAPFOR_550_40_3_202223</v>
      </c>
      <c r="AF1129" s="41">
        <v>202223</v>
      </c>
      <c r="AG1129" s="41" t="s">
        <v>46</v>
      </c>
      <c r="AH1129" s="41">
        <v>550</v>
      </c>
      <c r="AI1129" s="41">
        <v>40</v>
      </c>
      <c r="AJ1129" s="41" t="s">
        <v>2048</v>
      </c>
      <c r="AK1129" s="41">
        <v>3</v>
      </c>
      <c r="AL1129" s="186">
        <v>10000</v>
      </c>
    </row>
    <row r="1130" spans="31:38" x14ac:dyDescent="0.35">
      <c r="AE1130" s="41" t="str">
        <f t="shared" si="59"/>
        <v>CAPFOR_550_41_3_202223</v>
      </c>
      <c r="AF1130" s="41">
        <v>202223</v>
      </c>
      <c r="AG1130" s="41" t="s">
        <v>46</v>
      </c>
      <c r="AH1130" s="41">
        <v>550</v>
      </c>
      <c r="AI1130" s="41">
        <v>41</v>
      </c>
      <c r="AJ1130" s="41" t="s">
        <v>2049</v>
      </c>
      <c r="AK1130" s="41">
        <v>3</v>
      </c>
      <c r="AL1130" s="186">
        <v>141400</v>
      </c>
    </row>
    <row r="1131" spans="31:38" x14ac:dyDescent="0.35">
      <c r="AE1131" s="41" t="str">
        <f t="shared" si="59"/>
        <v>CAPFOR_550_42_3_202223</v>
      </c>
      <c r="AF1131" s="41">
        <v>202223</v>
      </c>
      <c r="AG1131" s="41" t="s">
        <v>46</v>
      </c>
      <c r="AH1131" s="41">
        <v>550</v>
      </c>
      <c r="AI1131" s="41">
        <v>42</v>
      </c>
      <c r="AJ1131" s="41" t="s">
        <v>2050</v>
      </c>
      <c r="AK1131" s="41">
        <v>3</v>
      </c>
      <c r="AL1131" s="186">
        <v>38400</v>
      </c>
    </row>
    <row r="1132" spans="31:38" x14ac:dyDescent="0.35">
      <c r="AE1132" s="41" t="str">
        <f t="shared" si="59"/>
        <v>CAPFOR_550_43_3_202223</v>
      </c>
      <c r="AF1132" s="41">
        <v>202223</v>
      </c>
      <c r="AG1132" s="41" t="s">
        <v>46</v>
      </c>
      <c r="AH1132" s="41">
        <v>550</v>
      </c>
      <c r="AI1132" s="41">
        <v>43</v>
      </c>
      <c r="AJ1132" s="41" t="s">
        <v>2051</v>
      </c>
      <c r="AK1132" s="41">
        <v>3</v>
      </c>
      <c r="AL1132" s="186">
        <v>10000</v>
      </c>
    </row>
    <row r="1133" spans="31:38" x14ac:dyDescent="0.35">
      <c r="AE1133" s="41" t="str">
        <f t="shared" si="59"/>
        <v>CAPFOR_550_44_3_202223</v>
      </c>
      <c r="AF1133" s="41">
        <v>202223</v>
      </c>
      <c r="AG1133" s="41" t="s">
        <v>46</v>
      </c>
      <c r="AH1133" s="41">
        <v>550</v>
      </c>
      <c r="AI1133" s="41">
        <v>44</v>
      </c>
      <c r="AJ1133" s="41" t="s">
        <v>3261</v>
      </c>
      <c r="AK1133" s="41">
        <v>3</v>
      </c>
      <c r="AL1133" s="186">
        <v>192000</v>
      </c>
    </row>
    <row r="1134" spans="31:38" x14ac:dyDescent="0.35">
      <c r="AE1134" s="41" t="str">
        <f t="shared" si="59"/>
        <v>CAPFOR_550_45_3_202223</v>
      </c>
      <c r="AF1134" s="41">
        <v>202223</v>
      </c>
      <c r="AG1134" s="41" t="s">
        <v>46</v>
      </c>
      <c r="AH1134" s="41">
        <v>550</v>
      </c>
      <c r="AI1134" s="41">
        <v>45</v>
      </c>
      <c r="AJ1134" s="41" t="s">
        <v>3262</v>
      </c>
      <c r="AK1134" s="41">
        <v>3</v>
      </c>
      <c r="AL1134" s="186">
        <v>271000</v>
      </c>
    </row>
    <row r="1135" spans="31:38" x14ac:dyDescent="0.35">
      <c r="AE1135" s="41" t="str">
        <f t="shared" si="59"/>
        <v>CAPFOR_550_46_3_202223</v>
      </c>
      <c r="AF1135" s="41">
        <v>202223</v>
      </c>
      <c r="AG1135" s="41" t="s">
        <v>46</v>
      </c>
      <c r="AH1135" s="41">
        <v>550</v>
      </c>
      <c r="AI1135" s="41">
        <v>46</v>
      </c>
      <c r="AJ1135" s="41" t="s">
        <v>2060</v>
      </c>
      <c r="AK1135" s="41">
        <v>3</v>
      </c>
      <c r="AL1135" s="186">
        <v>0</v>
      </c>
    </row>
    <row r="1136" spans="31:38" x14ac:dyDescent="0.35">
      <c r="AE1136" s="41" t="str">
        <f t="shared" si="59"/>
        <v>CAPFOR_550_47_3_202223</v>
      </c>
      <c r="AF1136" s="41">
        <v>202223</v>
      </c>
      <c r="AG1136" s="41" t="s">
        <v>46</v>
      </c>
      <c r="AH1136" s="41">
        <v>550</v>
      </c>
      <c r="AI1136" s="41">
        <v>47</v>
      </c>
      <c r="AJ1136" s="41" t="s">
        <v>2061</v>
      </c>
      <c r="AK1136" s="41">
        <v>3</v>
      </c>
      <c r="AL1136" s="186">
        <v>0</v>
      </c>
    </row>
    <row r="1137" spans="31:38" x14ac:dyDescent="0.35">
      <c r="AE1137" s="41" t="str">
        <f t="shared" si="59"/>
        <v>CAPFOR_550_48_3_202223</v>
      </c>
      <c r="AF1137" s="41">
        <v>202223</v>
      </c>
      <c r="AG1137" s="41" t="s">
        <v>46</v>
      </c>
      <c r="AH1137" s="41">
        <v>550</v>
      </c>
      <c r="AI1137" s="41">
        <v>48</v>
      </c>
      <c r="AJ1137" s="41" t="s">
        <v>2029</v>
      </c>
      <c r="AK1137" s="41">
        <v>3</v>
      </c>
      <c r="AL1137" s="186">
        <v>0</v>
      </c>
    </row>
    <row r="1138" spans="31:38" x14ac:dyDescent="0.35">
      <c r="AE1138" s="41" t="str">
        <f t="shared" si="59"/>
        <v>CAPFOR_550_49_3_202223</v>
      </c>
      <c r="AF1138" s="41">
        <v>202223</v>
      </c>
      <c r="AG1138" s="41" t="s">
        <v>46</v>
      </c>
      <c r="AH1138" s="41">
        <v>550</v>
      </c>
      <c r="AI1138" s="41">
        <v>49</v>
      </c>
      <c r="AJ1138" s="41" t="s">
        <v>2030</v>
      </c>
      <c r="AK1138" s="41">
        <v>3</v>
      </c>
      <c r="AL1138" s="186">
        <v>6252</v>
      </c>
    </row>
    <row r="1139" spans="31:38" x14ac:dyDescent="0.35">
      <c r="AE1139" s="41" t="str">
        <f t="shared" si="59"/>
        <v>CAPFOR_550_50_3_202223</v>
      </c>
      <c r="AF1139" s="41">
        <v>202223</v>
      </c>
      <c r="AG1139" s="41" t="s">
        <v>46</v>
      </c>
      <c r="AH1139" s="41">
        <v>550</v>
      </c>
      <c r="AI1139" s="41">
        <v>50</v>
      </c>
      <c r="AJ1139" s="41" t="s">
        <v>2031</v>
      </c>
      <c r="AK1139" s="41">
        <v>3</v>
      </c>
      <c r="AL1139" s="186">
        <v>18505</v>
      </c>
    </row>
    <row r="1140" spans="31:38" x14ac:dyDescent="0.35">
      <c r="AE1140" s="41" t="str">
        <f t="shared" si="59"/>
        <v>CAPFOR_552_1_1_202223</v>
      </c>
      <c r="AF1140" s="41">
        <v>202223</v>
      </c>
      <c r="AG1140" s="41" t="s">
        <v>46</v>
      </c>
      <c r="AH1140" s="41">
        <v>552</v>
      </c>
      <c r="AI1140" s="41">
        <v>1</v>
      </c>
      <c r="AJ1140" s="41" t="s">
        <v>1334</v>
      </c>
      <c r="AK1140" s="41">
        <v>1</v>
      </c>
      <c r="AL1140" s="186">
        <v>58305</v>
      </c>
    </row>
    <row r="1141" spans="31:38" x14ac:dyDescent="0.35">
      <c r="AE1141" s="41" t="str">
        <f t="shared" si="59"/>
        <v>CAPFOR_552_2_1_202223</v>
      </c>
      <c r="AF1141" s="41">
        <v>202223</v>
      </c>
      <c r="AG1141" s="41" t="s">
        <v>46</v>
      </c>
      <c r="AH1141" s="41">
        <v>552</v>
      </c>
      <c r="AI1141" s="41">
        <v>2</v>
      </c>
      <c r="AJ1141" s="41" t="s">
        <v>3254</v>
      </c>
      <c r="AK1141" s="41">
        <v>1</v>
      </c>
      <c r="AL1141" s="186">
        <v>4888</v>
      </c>
    </row>
    <row r="1142" spans="31:38" x14ac:dyDescent="0.35">
      <c r="AE1142" s="41" t="str">
        <f t="shared" si="59"/>
        <v>CAPFOR_552_3_1_202223</v>
      </c>
      <c r="AF1142" s="41">
        <v>202223</v>
      </c>
      <c r="AG1142" s="41" t="s">
        <v>46</v>
      </c>
      <c r="AH1142" s="41">
        <v>552</v>
      </c>
      <c r="AI1142" s="41">
        <v>3</v>
      </c>
      <c r="AJ1142" s="41" t="s">
        <v>3165</v>
      </c>
      <c r="AK1142" s="41">
        <v>1</v>
      </c>
      <c r="AL1142" s="186">
        <v>40991</v>
      </c>
    </row>
    <row r="1143" spans="31:38" x14ac:dyDescent="0.35">
      <c r="AE1143" s="41" t="str">
        <f t="shared" si="59"/>
        <v>CAPFOR_552_4_1_202223</v>
      </c>
      <c r="AF1143" s="41">
        <v>202223</v>
      </c>
      <c r="AG1143" s="41" t="s">
        <v>46</v>
      </c>
      <c r="AH1143" s="41">
        <v>552</v>
      </c>
      <c r="AI1143" s="41">
        <v>4</v>
      </c>
      <c r="AJ1143" s="41" t="s">
        <v>3255</v>
      </c>
      <c r="AK1143" s="41">
        <v>1</v>
      </c>
      <c r="AL1143" s="186">
        <v>13477</v>
      </c>
    </row>
    <row r="1144" spans="31:38" x14ac:dyDescent="0.35">
      <c r="AE1144" s="41" t="str">
        <f t="shared" si="59"/>
        <v>CAPFOR_552_5_1_202223</v>
      </c>
      <c r="AF1144" s="41">
        <v>202223</v>
      </c>
      <c r="AG1144" s="41" t="s">
        <v>46</v>
      </c>
      <c r="AH1144" s="41">
        <v>552</v>
      </c>
      <c r="AI1144" s="41">
        <v>5</v>
      </c>
      <c r="AJ1144" s="41" t="s">
        <v>664</v>
      </c>
      <c r="AK1144" s="41">
        <v>1</v>
      </c>
      <c r="AL1144" s="186">
        <v>8470</v>
      </c>
    </row>
    <row r="1145" spans="31:38" x14ac:dyDescent="0.35">
      <c r="AE1145" s="41" t="str">
        <f t="shared" si="59"/>
        <v>CAPFOR_552_6_1_202223</v>
      </c>
      <c r="AF1145" s="41">
        <v>202223</v>
      </c>
      <c r="AG1145" s="41" t="s">
        <v>46</v>
      </c>
      <c r="AH1145" s="41">
        <v>552</v>
      </c>
      <c r="AI1145" s="41">
        <v>6</v>
      </c>
      <c r="AJ1145" s="41" t="s">
        <v>3192</v>
      </c>
      <c r="AK1145" s="41">
        <v>1</v>
      </c>
      <c r="AL1145" s="186">
        <v>39724</v>
      </c>
    </row>
    <row r="1146" spans="31:38" x14ac:dyDescent="0.35">
      <c r="AE1146" s="41" t="str">
        <f t="shared" si="59"/>
        <v>CAPFOR_552_7_1_202223</v>
      </c>
      <c r="AF1146" s="41">
        <v>202223</v>
      </c>
      <c r="AG1146" s="41" t="s">
        <v>46</v>
      </c>
      <c r="AH1146" s="41">
        <v>552</v>
      </c>
      <c r="AI1146" s="41">
        <v>7</v>
      </c>
      <c r="AJ1146" s="41" t="s">
        <v>2157</v>
      </c>
      <c r="AK1146" s="41">
        <v>1</v>
      </c>
      <c r="AL1146" s="186">
        <v>16920</v>
      </c>
    </row>
    <row r="1147" spans="31:38" x14ac:dyDescent="0.35">
      <c r="AE1147" s="41" t="str">
        <f t="shared" si="59"/>
        <v>CAPFOR_552_8_1_202223</v>
      </c>
      <c r="AF1147" s="41">
        <v>202223</v>
      </c>
      <c r="AG1147" s="41" t="s">
        <v>46</v>
      </c>
      <c r="AH1147" s="41">
        <v>552</v>
      </c>
      <c r="AI1147" s="41">
        <v>8</v>
      </c>
      <c r="AJ1147" s="41" t="s">
        <v>3449</v>
      </c>
      <c r="AK1147" s="41">
        <v>1</v>
      </c>
      <c r="AL1147" s="186">
        <v>78591</v>
      </c>
    </row>
    <row r="1148" spans="31:38" x14ac:dyDescent="0.35">
      <c r="AE1148" s="41" t="str">
        <f t="shared" si="59"/>
        <v>CAPFOR_552_9_1_202223</v>
      </c>
      <c r="AF1148" s="41">
        <v>202223</v>
      </c>
      <c r="AG1148" s="41" t="s">
        <v>46</v>
      </c>
      <c r="AH1148" s="41">
        <v>552</v>
      </c>
      <c r="AI1148" s="41">
        <v>9</v>
      </c>
      <c r="AJ1148" s="41" t="s">
        <v>2322</v>
      </c>
      <c r="AK1148" s="41">
        <v>1</v>
      </c>
      <c r="AL1148" s="186">
        <v>74799</v>
      </c>
    </row>
    <row r="1149" spans="31:38" x14ac:dyDescent="0.35">
      <c r="AE1149" s="41" t="str">
        <f t="shared" si="59"/>
        <v>CAPFOR_552_10_1_202223</v>
      </c>
      <c r="AF1149" s="41">
        <v>202223</v>
      </c>
      <c r="AG1149" s="41" t="s">
        <v>46</v>
      </c>
      <c r="AH1149" s="41">
        <v>552</v>
      </c>
      <c r="AI1149" s="41">
        <v>10</v>
      </c>
      <c r="AJ1149" s="41" t="s">
        <v>3196</v>
      </c>
      <c r="AK1149" s="41">
        <v>1</v>
      </c>
      <c r="AL1149" s="186">
        <v>5807</v>
      </c>
    </row>
    <row r="1150" spans="31:38" x14ac:dyDescent="0.35">
      <c r="AE1150" s="41" t="str">
        <f t="shared" si="59"/>
        <v>CAPFOR_552_11_1_202223</v>
      </c>
      <c r="AF1150" s="41">
        <v>202223</v>
      </c>
      <c r="AG1150" s="41" t="s">
        <v>46</v>
      </c>
      <c r="AH1150" s="41">
        <v>552</v>
      </c>
      <c r="AI1150" s="41">
        <v>11</v>
      </c>
      <c r="AJ1150" s="41" t="s">
        <v>3450</v>
      </c>
      <c r="AK1150" s="41">
        <v>1</v>
      </c>
      <c r="AL1150" s="186">
        <v>80606</v>
      </c>
    </row>
    <row r="1151" spans="31:38" x14ac:dyDescent="0.35">
      <c r="AE1151" s="41" t="str">
        <f t="shared" si="59"/>
        <v>CAPFOR_552_12_1_202223</v>
      </c>
      <c r="AF1151" s="41">
        <v>202223</v>
      </c>
      <c r="AG1151" s="41" t="s">
        <v>46</v>
      </c>
      <c r="AH1151" s="41">
        <v>552</v>
      </c>
      <c r="AI1151" s="41">
        <v>12</v>
      </c>
      <c r="AJ1151" s="41" t="s">
        <v>3170</v>
      </c>
      <c r="AK1151" s="41">
        <v>1</v>
      </c>
      <c r="AL1151" s="186">
        <v>0</v>
      </c>
    </row>
    <row r="1152" spans="31:38" x14ac:dyDescent="0.35">
      <c r="AE1152" s="41" t="str">
        <f t="shared" si="59"/>
        <v>CAPFOR_552_13_1_202223</v>
      </c>
      <c r="AF1152" s="41">
        <v>202223</v>
      </c>
      <c r="AG1152" s="41" t="s">
        <v>46</v>
      </c>
      <c r="AH1152" s="41">
        <v>552</v>
      </c>
      <c r="AI1152" s="41">
        <v>13</v>
      </c>
      <c r="AJ1152" s="41" t="s">
        <v>3451</v>
      </c>
      <c r="AK1152" s="41">
        <v>1</v>
      </c>
      <c r="AL1152" s="186">
        <v>263381</v>
      </c>
    </row>
    <row r="1153" spans="31:38" x14ac:dyDescent="0.35">
      <c r="AE1153" s="41" t="str">
        <f t="shared" si="59"/>
        <v>CAPFOR_552_14_1_202223</v>
      </c>
      <c r="AF1153" s="41">
        <v>202223</v>
      </c>
      <c r="AG1153" s="41" t="s">
        <v>46</v>
      </c>
      <c r="AH1153" s="41">
        <v>552</v>
      </c>
      <c r="AI1153" s="41">
        <v>14</v>
      </c>
      <c r="AJ1153" s="41" t="s">
        <v>3452</v>
      </c>
      <c r="AK1153" s="41">
        <v>1</v>
      </c>
      <c r="AL1153" s="186">
        <v>0</v>
      </c>
    </row>
    <row r="1154" spans="31:38" x14ac:dyDescent="0.35">
      <c r="AE1154" s="41" t="str">
        <f t="shared" si="59"/>
        <v>CAPFOR_552_15_1_202223</v>
      </c>
      <c r="AF1154" s="41">
        <v>202223</v>
      </c>
      <c r="AG1154" s="41" t="s">
        <v>46</v>
      </c>
      <c r="AH1154" s="41">
        <v>552</v>
      </c>
      <c r="AI1154" s="41">
        <v>15</v>
      </c>
      <c r="AJ1154" s="41" t="s">
        <v>3256</v>
      </c>
      <c r="AK1154" s="41">
        <v>1</v>
      </c>
      <c r="AL1154" s="186">
        <v>0</v>
      </c>
    </row>
    <row r="1155" spans="31:38" x14ac:dyDescent="0.35">
      <c r="AE1155" s="41" t="str">
        <f t="shared" si="59"/>
        <v>CAPFOR_552_16_1_202223</v>
      </c>
      <c r="AF1155" s="41">
        <v>202223</v>
      </c>
      <c r="AG1155" s="41" t="s">
        <v>46</v>
      </c>
      <c r="AH1155" s="41">
        <v>552</v>
      </c>
      <c r="AI1155" s="41">
        <v>16</v>
      </c>
      <c r="AJ1155" s="41" t="s">
        <v>3453</v>
      </c>
      <c r="AK1155" s="41">
        <v>1</v>
      </c>
      <c r="AL1155" s="186">
        <v>263381</v>
      </c>
    </row>
    <row r="1156" spans="31:38" x14ac:dyDescent="0.35">
      <c r="AE1156" s="41" t="str">
        <f t="shared" si="59"/>
        <v>CAPFOR_552_17_1_202223</v>
      </c>
      <c r="AF1156" s="41">
        <v>202223</v>
      </c>
      <c r="AG1156" s="41" t="s">
        <v>46</v>
      </c>
      <c r="AH1156" s="41">
        <v>552</v>
      </c>
      <c r="AI1156" s="41">
        <v>17</v>
      </c>
      <c r="AJ1156" s="41" t="s">
        <v>2010</v>
      </c>
      <c r="AK1156" s="41">
        <v>1</v>
      </c>
      <c r="AL1156" s="186">
        <v>0</v>
      </c>
    </row>
    <row r="1157" spans="31:38" x14ac:dyDescent="0.35">
      <c r="AE1157" s="41" t="str">
        <f t="shared" si="59"/>
        <v>CAPFOR_552_17.1_1_202223</v>
      </c>
      <c r="AF1157" s="41">
        <v>202223</v>
      </c>
      <c r="AG1157" s="41" t="s">
        <v>46</v>
      </c>
      <c r="AH1157" s="41">
        <v>552</v>
      </c>
      <c r="AI1157" s="41">
        <v>17.100000000000001</v>
      </c>
      <c r="AJ1157" s="41" t="s">
        <v>3494</v>
      </c>
      <c r="AK1157" s="41">
        <v>1</v>
      </c>
      <c r="AL1157" s="186">
        <v>0</v>
      </c>
    </row>
    <row r="1158" spans="31:38" x14ac:dyDescent="0.35">
      <c r="AE1158" s="41" t="str">
        <f t="shared" ref="AE1158:AE1221" si="60">AG1158&amp;"_"&amp;AH1158&amp;"_"&amp;AI1158&amp;"_"&amp;AK1158&amp;"_"&amp;AF1158</f>
        <v>CAPFOR_552_19_3_202223</v>
      </c>
      <c r="AF1158" s="41">
        <v>202223</v>
      </c>
      <c r="AG1158" s="41" t="s">
        <v>46</v>
      </c>
      <c r="AH1158" s="41">
        <v>552</v>
      </c>
      <c r="AI1158" s="41">
        <v>19</v>
      </c>
      <c r="AJ1158" s="41" t="s">
        <v>3258</v>
      </c>
      <c r="AK1158" s="41">
        <v>3</v>
      </c>
      <c r="AL1158" s="186">
        <v>263381</v>
      </c>
    </row>
    <row r="1159" spans="31:38" x14ac:dyDescent="0.35">
      <c r="AE1159" s="41" t="str">
        <f t="shared" si="60"/>
        <v>CAPFOR_552_20_3_202223</v>
      </c>
      <c r="AF1159" s="41">
        <v>202223</v>
      </c>
      <c r="AG1159" s="41" t="s">
        <v>46</v>
      </c>
      <c r="AH1159" s="41">
        <v>552</v>
      </c>
      <c r="AI1159" s="41">
        <v>20</v>
      </c>
      <c r="AJ1159" s="41" t="s">
        <v>1308</v>
      </c>
      <c r="AK1159" s="41">
        <v>3</v>
      </c>
      <c r="AL1159" s="186">
        <v>4600</v>
      </c>
    </row>
    <row r="1160" spans="31:38" x14ac:dyDescent="0.35">
      <c r="AE1160" s="41" t="str">
        <f t="shared" si="60"/>
        <v>CAPFOR_552_21_3_202223</v>
      </c>
      <c r="AF1160" s="41">
        <v>202223</v>
      </c>
      <c r="AG1160" s="41" t="s">
        <v>46</v>
      </c>
      <c r="AH1160" s="41">
        <v>552</v>
      </c>
      <c r="AI1160" s="41">
        <v>21</v>
      </c>
      <c r="AJ1160" s="41" t="s">
        <v>1309</v>
      </c>
      <c r="AK1160" s="41">
        <v>3</v>
      </c>
      <c r="AL1160" s="186">
        <v>19242</v>
      </c>
    </row>
    <row r="1161" spans="31:38" x14ac:dyDescent="0.35">
      <c r="AE1161" s="41" t="str">
        <f t="shared" si="60"/>
        <v>CAPFOR_552_22_3_202223</v>
      </c>
      <c r="AF1161" s="41">
        <v>202223</v>
      </c>
      <c r="AG1161" s="41" t="s">
        <v>46</v>
      </c>
      <c r="AH1161" s="41">
        <v>552</v>
      </c>
      <c r="AI1161" s="41">
        <v>22</v>
      </c>
      <c r="AJ1161" s="41" t="s">
        <v>3454</v>
      </c>
      <c r="AK1161" s="41">
        <v>3</v>
      </c>
      <c r="AL1161" s="186">
        <v>23842</v>
      </c>
    </row>
    <row r="1162" spans="31:38" x14ac:dyDescent="0.35">
      <c r="AE1162" s="41" t="str">
        <f t="shared" si="60"/>
        <v>CAPFOR_552_23_3_202223</v>
      </c>
      <c r="AF1162" s="41">
        <v>202223</v>
      </c>
      <c r="AG1162" s="41" t="s">
        <v>46</v>
      </c>
      <c r="AH1162" s="41">
        <v>552</v>
      </c>
      <c r="AI1162" s="41">
        <v>23</v>
      </c>
      <c r="AJ1162" s="41" t="s">
        <v>2027</v>
      </c>
      <c r="AK1162" s="41">
        <v>3</v>
      </c>
      <c r="AL1162" s="186">
        <v>6135</v>
      </c>
    </row>
    <row r="1163" spans="31:38" x14ac:dyDescent="0.35">
      <c r="AE1163" s="41" t="str">
        <f t="shared" si="60"/>
        <v>CAPFOR_552_25_3_202223</v>
      </c>
      <c r="AF1163" s="41">
        <v>202223</v>
      </c>
      <c r="AG1163" s="41" t="s">
        <v>46</v>
      </c>
      <c r="AH1163" s="41">
        <v>552</v>
      </c>
      <c r="AI1163" s="41">
        <v>25</v>
      </c>
      <c r="AJ1163" s="41" t="s">
        <v>1370</v>
      </c>
      <c r="AK1163" s="41">
        <v>3</v>
      </c>
      <c r="AL1163" s="186">
        <v>66099</v>
      </c>
    </row>
    <row r="1164" spans="31:38" x14ac:dyDescent="0.35">
      <c r="AE1164" s="41" t="str">
        <f t="shared" si="60"/>
        <v>CAPFOR_552_26_3_202223</v>
      </c>
      <c r="AF1164" s="41">
        <v>202223</v>
      </c>
      <c r="AG1164" s="41" t="s">
        <v>46</v>
      </c>
      <c r="AH1164" s="41">
        <v>552</v>
      </c>
      <c r="AI1164" s="41">
        <v>26</v>
      </c>
      <c r="AJ1164" s="41" t="s">
        <v>2032</v>
      </c>
      <c r="AK1164" s="41">
        <v>3</v>
      </c>
      <c r="AL1164" s="186">
        <v>23842</v>
      </c>
    </row>
    <row r="1165" spans="31:38" x14ac:dyDescent="0.35">
      <c r="AE1165" s="41" t="str">
        <f t="shared" si="60"/>
        <v>CAPFOR_552_27_3_202223</v>
      </c>
      <c r="AF1165" s="41">
        <v>202223</v>
      </c>
      <c r="AG1165" s="41" t="s">
        <v>46</v>
      </c>
      <c r="AH1165" s="41">
        <v>552</v>
      </c>
      <c r="AI1165" s="41">
        <v>27</v>
      </c>
      <c r="AJ1165" s="41" t="s">
        <v>2033</v>
      </c>
      <c r="AK1165" s="41">
        <v>3</v>
      </c>
      <c r="AL1165" s="186">
        <v>9550</v>
      </c>
    </row>
    <row r="1166" spans="31:38" x14ac:dyDescent="0.35">
      <c r="AE1166" s="41" t="str">
        <f t="shared" si="60"/>
        <v>CAPFOR_552_28_3_202223</v>
      </c>
      <c r="AF1166" s="41">
        <v>202223</v>
      </c>
      <c r="AG1166" s="41" t="s">
        <v>46</v>
      </c>
      <c r="AH1166" s="41">
        <v>552</v>
      </c>
      <c r="AI1166" s="41">
        <v>28</v>
      </c>
      <c r="AJ1166" s="41" t="s">
        <v>2034</v>
      </c>
      <c r="AK1166" s="41">
        <v>3</v>
      </c>
      <c r="AL1166" s="186">
        <v>385</v>
      </c>
    </row>
    <row r="1167" spans="31:38" x14ac:dyDescent="0.35">
      <c r="AE1167" s="41" t="str">
        <f t="shared" si="60"/>
        <v>CAPFOR_552_29_3_202223</v>
      </c>
      <c r="AF1167" s="41">
        <v>202223</v>
      </c>
      <c r="AG1167" s="41" t="s">
        <v>46</v>
      </c>
      <c r="AH1167" s="41">
        <v>552</v>
      </c>
      <c r="AI1167" s="41">
        <v>29</v>
      </c>
      <c r="AJ1167" s="41" t="s">
        <v>2035</v>
      </c>
      <c r="AK1167" s="41">
        <v>3</v>
      </c>
      <c r="AL1167" s="186">
        <v>0</v>
      </c>
    </row>
    <row r="1168" spans="31:38" x14ac:dyDescent="0.35">
      <c r="AE1168" s="41" t="str">
        <f t="shared" si="60"/>
        <v>CAPFOR_552_30_3_202223</v>
      </c>
      <c r="AF1168" s="41">
        <v>202223</v>
      </c>
      <c r="AG1168" s="41" t="s">
        <v>46</v>
      </c>
      <c r="AH1168" s="41">
        <v>552</v>
      </c>
      <c r="AI1168" s="41">
        <v>30</v>
      </c>
      <c r="AJ1168" s="41" t="s">
        <v>1357</v>
      </c>
      <c r="AK1168" s="41">
        <v>3</v>
      </c>
      <c r="AL1168" s="186">
        <v>14401</v>
      </c>
    </row>
    <row r="1169" spans="31:38" x14ac:dyDescent="0.35">
      <c r="AE1169" s="41" t="str">
        <f t="shared" si="60"/>
        <v>CAPFOR_552_30.1_3_202223</v>
      </c>
      <c r="AF1169" s="41">
        <v>202223</v>
      </c>
      <c r="AG1169" s="41" t="s">
        <v>46</v>
      </c>
      <c r="AH1169" s="41">
        <v>552</v>
      </c>
      <c r="AI1169" s="41">
        <v>30.1</v>
      </c>
      <c r="AJ1169" s="41" t="s">
        <v>3616</v>
      </c>
      <c r="AK1169" s="41">
        <v>3</v>
      </c>
      <c r="AL1169" s="186">
        <v>14401</v>
      </c>
    </row>
    <row r="1170" spans="31:38" x14ac:dyDescent="0.35">
      <c r="AE1170" s="41" t="str">
        <f t="shared" si="60"/>
        <v>CAPFOR_552_30.2_3_202223</v>
      </c>
      <c r="AF1170" s="41">
        <v>202223</v>
      </c>
      <c r="AG1170" s="41" t="s">
        <v>46</v>
      </c>
      <c r="AH1170" s="41">
        <v>552</v>
      </c>
      <c r="AI1170" s="41">
        <v>30.2</v>
      </c>
      <c r="AJ1170" s="41" t="s">
        <v>3617</v>
      </c>
      <c r="AK1170" s="41">
        <v>3</v>
      </c>
      <c r="AL1170" s="186">
        <v>0</v>
      </c>
    </row>
    <row r="1171" spans="31:38" x14ac:dyDescent="0.35">
      <c r="AE1171" s="41" t="str">
        <f t="shared" si="60"/>
        <v>CAPFOR_552_31_3_202223</v>
      </c>
      <c r="AF1171" s="41">
        <v>202223</v>
      </c>
      <c r="AG1171" s="41" t="s">
        <v>46</v>
      </c>
      <c r="AH1171" s="41">
        <v>552</v>
      </c>
      <c r="AI1171" s="41">
        <v>31</v>
      </c>
      <c r="AJ1171" s="41" t="s">
        <v>1358</v>
      </c>
      <c r="AK1171" s="41">
        <v>3</v>
      </c>
      <c r="AL1171" s="186">
        <v>142969</v>
      </c>
    </row>
    <row r="1172" spans="31:38" x14ac:dyDescent="0.35">
      <c r="AE1172" s="41" t="str">
        <f t="shared" si="60"/>
        <v>CAPFOR_552_31.1_3_202223</v>
      </c>
      <c r="AF1172" s="41">
        <v>202223</v>
      </c>
      <c r="AG1172" s="41" t="s">
        <v>46</v>
      </c>
      <c r="AH1172" s="41">
        <v>552</v>
      </c>
      <c r="AI1172" s="41">
        <v>31.1</v>
      </c>
      <c r="AJ1172" s="41" t="s">
        <v>2038</v>
      </c>
      <c r="AK1172" s="41">
        <v>3</v>
      </c>
      <c r="AL1172" s="186">
        <v>98554</v>
      </c>
    </row>
    <row r="1173" spans="31:38" x14ac:dyDescent="0.35">
      <c r="AE1173" s="41" t="str">
        <f t="shared" si="60"/>
        <v>CAPFOR_552_31.2_3_202223</v>
      </c>
      <c r="AF1173" s="41">
        <v>202223</v>
      </c>
      <c r="AG1173" s="41" t="s">
        <v>46</v>
      </c>
      <c r="AH1173" s="41">
        <v>552</v>
      </c>
      <c r="AI1173" s="41">
        <v>31.2</v>
      </c>
      <c r="AJ1173" s="41" t="s">
        <v>2039</v>
      </c>
      <c r="AK1173" s="41">
        <v>3</v>
      </c>
      <c r="AL1173" s="186">
        <v>44415</v>
      </c>
    </row>
    <row r="1174" spans="31:38" x14ac:dyDescent="0.35">
      <c r="AE1174" s="41" t="str">
        <f t="shared" si="60"/>
        <v>CAPFOR_552_32_3_202223</v>
      </c>
      <c r="AF1174" s="41">
        <v>202223</v>
      </c>
      <c r="AG1174" s="41" t="s">
        <v>46</v>
      </c>
      <c r="AH1174" s="41">
        <v>552</v>
      </c>
      <c r="AI1174" s="41">
        <v>32</v>
      </c>
      <c r="AJ1174" s="41" t="s">
        <v>3455</v>
      </c>
      <c r="AK1174" s="41">
        <v>3</v>
      </c>
      <c r="AL1174" s="186">
        <v>263381</v>
      </c>
    </row>
    <row r="1175" spans="31:38" x14ac:dyDescent="0.35">
      <c r="AE1175" s="41" t="str">
        <f t="shared" si="60"/>
        <v>CAPFOR_552_33_3_202223</v>
      </c>
      <c r="AF1175" s="41">
        <v>202223</v>
      </c>
      <c r="AG1175" s="41" t="s">
        <v>46</v>
      </c>
      <c r="AH1175" s="41">
        <v>552</v>
      </c>
      <c r="AI1175" s="41">
        <v>33</v>
      </c>
      <c r="AJ1175" s="41" t="s">
        <v>2043</v>
      </c>
      <c r="AK1175" s="41">
        <v>3</v>
      </c>
      <c r="AL1175" s="186">
        <v>909938</v>
      </c>
    </row>
    <row r="1176" spans="31:38" x14ac:dyDescent="0.35">
      <c r="AE1176" s="41" t="str">
        <f t="shared" si="60"/>
        <v>CAPFOR_552_33.5_3_202223</v>
      </c>
      <c r="AF1176" s="41">
        <v>202223</v>
      </c>
      <c r="AG1176" s="41" t="s">
        <v>46</v>
      </c>
      <c r="AH1176" s="41">
        <v>552</v>
      </c>
      <c r="AI1176" s="41">
        <v>33.5</v>
      </c>
      <c r="AJ1176" s="41" t="s">
        <v>3281</v>
      </c>
      <c r="AK1176" s="41">
        <v>3</v>
      </c>
      <c r="AL1176" s="186">
        <v>0</v>
      </c>
    </row>
    <row r="1177" spans="31:38" x14ac:dyDescent="0.35">
      <c r="AE1177" s="41" t="str">
        <f t="shared" si="60"/>
        <v>CAPFOR_552_34_3_202223</v>
      </c>
      <c r="AF1177" s="41">
        <v>202223</v>
      </c>
      <c r="AG1177" s="41" t="s">
        <v>46</v>
      </c>
      <c r="AH1177" s="41">
        <v>552</v>
      </c>
      <c r="AI1177" s="41">
        <v>34</v>
      </c>
      <c r="AJ1177" s="41" t="s">
        <v>3456</v>
      </c>
      <c r="AK1177" s="41">
        <v>3</v>
      </c>
      <c r="AL1177" s="186">
        <v>157370</v>
      </c>
    </row>
    <row r="1178" spans="31:38" x14ac:dyDescent="0.35">
      <c r="AE1178" s="41" t="str">
        <f t="shared" si="60"/>
        <v>CAPFOR_552_35_3_202223</v>
      </c>
      <c r="AF1178" s="41">
        <v>202223</v>
      </c>
      <c r="AG1178" s="41" t="s">
        <v>46</v>
      </c>
      <c r="AH1178" s="41">
        <v>552</v>
      </c>
      <c r="AI1178" s="41">
        <v>35</v>
      </c>
      <c r="AJ1178" s="41" t="s">
        <v>2044</v>
      </c>
      <c r="AK1178" s="41">
        <v>3</v>
      </c>
      <c r="AL1178" s="186">
        <v>41959</v>
      </c>
    </row>
    <row r="1179" spans="31:38" x14ac:dyDescent="0.35">
      <c r="AE1179" s="41" t="str">
        <f t="shared" si="60"/>
        <v>CAPFOR_552_36_3_202223</v>
      </c>
      <c r="AF1179" s="41">
        <v>202223</v>
      </c>
      <c r="AG1179" s="41" t="s">
        <v>46</v>
      </c>
      <c r="AH1179" s="41">
        <v>552</v>
      </c>
      <c r="AI1179" s="41">
        <v>36</v>
      </c>
      <c r="AJ1179" s="41" t="s">
        <v>3457</v>
      </c>
      <c r="AK1179" s="41">
        <v>3</v>
      </c>
      <c r="AL1179" s="186">
        <v>115411</v>
      </c>
    </row>
    <row r="1180" spans="31:38" x14ac:dyDescent="0.35">
      <c r="AE1180" s="41" t="str">
        <f t="shared" si="60"/>
        <v>CAPFOR_552_37_3_202223</v>
      </c>
      <c r="AF1180" s="41">
        <v>202223</v>
      </c>
      <c r="AG1180" s="41" t="s">
        <v>46</v>
      </c>
      <c r="AH1180" s="41">
        <v>552</v>
      </c>
      <c r="AI1180" s="41">
        <v>37</v>
      </c>
      <c r="AJ1180" s="41" t="s">
        <v>3458</v>
      </c>
      <c r="AK1180" s="41">
        <v>3</v>
      </c>
      <c r="AL1180" s="186">
        <v>1025349</v>
      </c>
    </row>
    <row r="1181" spans="31:38" x14ac:dyDescent="0.35">
      <c r="AE1181" s="41" t="str">
        <f t="shared" si="60"/>
        <v>CAPFOR_552_38_3_202223</v>
      </c>
      <c r="AF1181" s="41">
        <v>202223</v>
      </c>
      <c r="AG1181" s="41" t="s">
        <v>46</v>
      </c>
      <c r="AH1181" s="41">
        <v>552</v>
      </c>
      <c r="AI1181" s="41">
        <v>38</v>
      </c>
      <c r="AJ1181" s="41" t="s">
        <v>2046</v>
      </c>
      <c r="AK1181" s="41">
        <v>3</v>
      </c>
      <c r="AL1181" s="186">
        <v>857000</v>
      </c>
    </row>
    <row r="1182" spans="31:38" x14ac:dyDescent="0.35">
      <c r="AE1182" s="41" t="str">
        <f t="shared" si="60"/>
        <v>CAPFOR_552_39_3_202223</v>
      </c>
      <c r="AF1182" s="41">
        <v>202223</v>
      </c>
      <c r="AG1182" s="41" t="s">
        <v>46</v>
      </c>
      <c r="AH1182" s="41">
        <v>552</v>
      </c>
      <c r="AI1182" s="41">
        <v>39</v>
      </c>
      <c r="AJ1182" s="41" t="s">
        <v>2047</v>
      </c>
      <c r="AK1182" s="41">
        <v>3</v>
      </c>
      <c r="AL1182" s="186">
        <v>0</v>
      </c>
    </row>
    <row r="1183" spans="31:38" x14ac:dyDescent="0.35">
      <c r="AE1183" s="41" t="str">
        <f t="shared" si="60"/>
        <v>CAPFOR_552_40_3_202223</v>
      </c>
      <c r="AF1183" s="41">
        <v>202223</v>
      </c>
      <c r="AG1183" s="41" t="s">
        <v>46</v>
      </c>
      <c r="AH1183" s="41">
        <v>552</v>
      </c>
      <c r="AI1183" s="41">
        <v>40</v>
      </c>
      <c r="AJ1183" s="41" t="s">
        <v>2048</v>
      </c>
      <c r="AK1183" s="41">
        <v>3</v>
      </c>
      <c r="AL1183" s="186">
        <v>30000</v>
      </c>
    </row>
    <row r="1184" spans="31:38" x14ac:dyDescent="0.35">
      <c r="AE1184" s="41" t="str">
        <f t="shared" si="60"/>
        <v>CAPFOR_552_41_3_202223</v>
      </c>
      <c r="AF1184" s="41">
        <v>202223</v>
      </c>
      <c r="AG1184" s="41" t="s">
        <v>46</v>
      </c>
      <c r="AH1184" s="41">
        <v>552</v>
      </c>
      <c r="AI1184" s="41">
        <v>41</v>
      </c>
      <c r="AJ1184" s="41" t="s">
        <v>2049</v>
      </c>
      <c r="AK1184" s="41">
        <v>3</v>
      </c>
      <c r="AL1184" s="186">
        <v>838000</v>
      </c>
    </row>
    <row r="1185" spans="31:38" x14ac:dyDescent="0.35">
      <c r="AE1185" s="41" t="str">
        <f t="shared" si="60"/>
        <v>CAPFOR_552_42_3_202223</v>
      </c>
      <c r="AF1185" s="41">
        <v>202223</v>
      </c>
      <c r="AG1185" s="41" t="s">
        <v>46</v>
      </c>
      <c r="AH1185" s="41">
        <v>552</v>
      </c>
      <c r="AI1185" s="41">
        <v>42</v>
      </c>
      <c r="AJ1185" s="41" t="s">
        <v>2050</v>
      </c>
      <c r="AK1185" s="41">
        <v>3</v>
      </c>
      <c r="AL1185" s="186">
        <v>0</v>
      </c>
    </row>
    <row r="1186" spans="31:38" x14ac:dyDescent="0.35">
      <c r="AE1186" s="41" t="str">
        <f t="shared" si="60"/>
        <v>CAPFOR_552_43_3_202223</v>
      </c>
      <c r="AF1186" s="41">
        <v>202223</v>
      </c>
      <c r="AG1186" s="41" t="s">
        <v>46</v>
      </c>
      <c r="AH1186" s="41">
        <v>552</v>
      </c>
      <c r="AI1186" s="41">
        <v>43</v>
      </c>
      <c r="AJ1186" s="41" t="s">
        <v>2051</v>
      </c>
      <c r="AK1186" s="41">
        <v>3</v>
      </c>
      <c r="AL1186" s="186">
        <v>30000</v>
      </c>
    </row>
    <row r="1187" spans="31:38" x14ac:dyDescent="0.35">
      <c r="AE1187" s="41" t="str">
        <f t="shared" si="60"/>
        <v>CAPFOR_552_44_3_202223</v>
      </c>
      <c r="AF1187" s="41">
        <v>202223</v>
      </c>
      <c r="AG1187" s="41" t="s">
        <v>46</v>
      </c>
      <c r="AH1187" s="41">
        <v>552</v>
      </c>
      <c r="AI1187" s="41">
        <v>44</v>
      </c>
      <c r="AJ1187" s="41" t="s">
        <v>3261</v>
      </c>
      <c r="AK1187" s="41">
        <v>3</v>
      </c>
      <c r="AL1187" s="186">
        <v>1030000</v>
      </c>
    </row>
    <row r="1188" spans="31:38" x14ac:dyDescent="0.35">
      <c r="AE1188" s="41" t="str">
        <f t="shared" si="60"/>
        <v>CAPFOR_552_45_3_202223</v>
      </c>
      <c r="AF1188" s="41">
        <v>202223</v>
      </c>
      <c r="AG1188" s="41" t="s">
        <v>46</v>
      </c>
      <c r="AH1188" s="41">
        <v>552</v>
      </c>
      <c r="AI1188" s="41">
        <v>45</v>
      </c>
      <c r="AJ1188" s="41" t="s">
        <v>3262</v>
      </c>
      <c r="AK1188" s="41">
        <v>3</v>
      </c>
      <c r="AL1188" s="186">
        <v>1475000</v>
      </c>
    </row>
    <row r="1189" spans="31:38" x14ac:dyDescent="0.35">
      <c r="AE1189" s="41" t="str">
        <f t="shared" si="60"/>
        <v>CAPFOR_552_46_3_202223</v>
      </c>
      <c r="AF1189" s="41">
        <v>202223</v>
      </c>
      <c r="AG1189" s="41" t="s">
        <v>46</v>
      </c>
      <c r="AH1189" s="41">
        <v>552</v>
      </c>
      <c r="AI1189" s="41">
        <v>46</v>
      </c>
      <c r="AJ1189" s="41" t="s">
        <v>2060</v>
      </c>
      <c r="AK1189" s="41">
        <v>3</v>
      </c>
      <c r="AL1189" s="186">
        <v>0</v>
      </c>
    </row>
    <row r="1190" spans="31:38" x14ac:dyDescent="0.35">
      <c r="AE1190" s="41" t="str">
        <f t="shared" si="60"/>
        <v>CAPFOR_552_47_3_202223</v>
      </c>
      <c r="AF1190" s="41">
        <v>202223</v>
      </c>
      <c r="AG1190" s="41" t="s">
        <v>46</v>
      </c>
      <c r="AH1190" s="41">
        <v>552</v>
      </c>
      <c r="AI1190" s="41">
        <v>47</v>
      </c>
      <c r="AJ1190" s="41" t="s">
        <v>2061</v>
      </c>
      <c r="AK1190" s="41">
        <v>3</v>
      </c>
      <c r="AL1190" s="186">
        <v>0</v>
      </c>
    </row>
    <row r="1191" spans="31:38" x14ac:dyDescent="0.35">
      <c r="AE1191" s="41" t="str">
        <f t="shared" si="60"/>
        <v>CAPFOR_552_48_3_202223</v>
      </c>
      <c r="AF1191" s="41">
        <v>202223</v>
      </c>
      <c r="AG1191" s="41" t="s">
        <v>46</v>
      </c>
      <c r="AH1191" s="41">
        <v>552</v>
      </c>
      <c r="AI1191" s="41">
        <v>48</v>
      </c>
      <c r="AJ1191" s="41" t="s">
        <v>2029</v>
      </c>
      <c r="AK1191" s="41">
        <v>3</v>
      </c>
      <c r="AL1191" s="186">
        <v>0</v>
      </c>
    </row>
    <row r="1192" spans="31:38" x14ac:dyDescent="0.35">
      <c r="AE1192" s="41" t="str">
        <f t="shared" si="60"/>
        <v>CAPFOR_552_49_3_202223</v>
      </c>
      <c r="AF1192" s="41">
        <v>202223</v>
      </c>
      <c r="AG1192" s="41" t="s">
        <v>46</v>
      </c>
      <c r="AH1192" s="41">
        <v>552</v>
      </c>
      <c r="AI1192" s="41">
        <v>49</v>
      </c>
      <c r="AJ1192" s="41" t="s">
        <v>2030</v>
      </c>
      <c r="AK1192" s="41">
        <v>3</v>
      </c>
      <c r="AL1192" s="186">
        <v>0</v>
      </c>
    </row>
    <row r="1193" spans="31:38" x14ac:dyDescent="0.35">
      <c r="AE1193" s="41" t="str">
        <f t="shared" si="60"/>
        <v>CAPFOR_552_50_3_202223</v>
      </c>
      <c r="AF1193" s="41">
        <v>202223</v>
      </c>
      <c r="AG1193" s="41" t="s">
        <v>46</v>
      </c>
      <c r="AH1193" s="41">
        <v>552</v>
      </c>
      <c r="AI1193" s="41">
        <v>50</v>
      </c>
      <c r="AJ1193" s="41" t="s">
        <v>2031</v>
      </c>
      <c r="AK1193" s="41">
        <v>3</v>
      </c>
      <c r="AL1193" s="186">
        <v>66099</v>
      </c>
    </row>
    <row r="1194" spans="31:38" x14ac:dyDescent="0.35">
      <c r="AE1194" s="41" t="str">
        <f t="shared" si="60"/>
        <v>CAPFOR_562_1_1_202223</v>
      </c>
      <c r="AF1194" s="41">
        <v>202223</v>
      </c>
      <c r="AG1194" s="41" t="s">
        <v>46</v>
      </c>
      <c r="AH1194" s="41">
        <v>562</v>
      </c>
      <c r="AI1194" s="41">
        <v>1</v>
      </c>
      <c r="AJ1194" s="41" t="s">
        <v>1334</v>
      </c>
      <c r="AK1194" s="41">
        <v>1</v>
      </c>
      <c r="AL1194" s="186">
        <v>0</v>
      </c>
    </row>
    <row r="1195" spans="31:38" x14ac:dyDescent="0.35">
      <c r="AE1195" s="41" t="str">
        <f t="shared" si="60"/>
        <v>CAPFOR_562_2_1_202223</v>
      </c>
      <c r="AF1195" s="41">
        <v>202223</v>
      </c>
      <c r="AG1195" s="41" t="s">
        <v>46</v>
      </c>
      <c r="AH1195" s="41">
        <v>562</v>
      </c>
      <c r="AI1195" s="41">
        <v>2</v>
      </c>
      <c r="AJ1195" s="41" t="s">
        <v>3254</v>
      </c>
      <c r="AK1195" s="41">
        <v>1</v>
      </c>
      <c r="AL1195" s="186">
        <v>0</v>
      </c>
    </row>
    <row r="1196" spans="31:38" x14ac:dyDescent="0.35">
      <c r="AE1196" s="41" t="str">
        <f t="shared" si="60"/>
        <v>CAPFOR_562_3_1_202223</v>
      </c>
      <c r="AF1196" s="41">
        <v>202223</v>
      </c>
      <c r="AG1196" s="41" t="s">
        <v>46</v>
      </c>
      <c r="AH1196" s="41">
        <v>562</v>
      </c>
      <c r="AI1196" s="41">
        <v>3</v>
      </c>
      <c r="AJ1196" s="41" t="s">
        <v>3165</v>
      </c>
      <c r="AK1196" s="41">
        <v>1</v>
      </c>
      <c r="AL1196" s="186">
        <v>0</v>
      </c>
    </row>
    <row r="1197" spans="31:38" x14ac:dyDescent="0.35">
      <c r="AE1197" s="41" t="str">
        <f t="shared" si="60"/>
        <v>CAPFOR_562_4_1_202223</v>
      </c>
      <c r="AF1197" s="41">
        <v>202223</v>
      </c>
      <c r="AG1197" s="41" t="s">
        <v>46</v>
      </c>
      <c r="AH1197" s="41">
        <v>562</v>
      </c>
      <c r="AI1197" s="41">
        <v>4</v>
      </c>
      <c r="AJ1197" s="41" t="s">
        <v>3255</v>
      </c>
      <c r="AK1197" s="41">
        <v>1</v>
      </c>
      <c r="AL1197" s="186">
        <v>0</v>
      </c>
    </row>
    <row r="1198" spans="31:38" x14ac:dyDescent="0.35">
      <c r="AE1198" s="41" t="str">
        <f t="shared" si="60"/>
        <v>CAPFOR_562_5_1_202223</v>
      </c>
      <c r="AF1198" s="41">
        <v>202223</v>
      </c>
      <c r="AG1198" s="41" t="s">
        <v>46</v>
      </c>
      <c r="AH1198" s="41">
        <v>562</v>
      </c>
      <c r="AI1198" s="41">
        <v>5</v>
      </c>
      <c r="AJ1198" s="41" t="s">
        <v>664</v>
      </c>
      <c r="AK1198" s="41">
        <v>1</v>
      </c>
      <c r="AL1198" s="186">
        <v>0</v>
      </c>
    </row>
    <row r="1199" spans="31:38" x14ac:dyDescent="0.35">
      <c r="AE1199" s="41" t="str">
        <f t="shared" si="60"/>
        <v>CAPFOR_562_6_1_202223</v>
      </c>
      <c r="AF1199" s="41">
        <v>202223</v>
      </c>
      <c r="AG1199" s="41" t="s">
        <v>46</v>
      </c>
      <c r="AH1199" s="41">
        <v>562</v>
      </c>
      <c r="AI1199" s="41">
        <v>6</v>
      </c>
      <c r="AJ1199" s="41" t="s">
        <v>3192</v>
      </c>
      <c r="AK1199" s="41">
        <v>1</v>
      </c>
      <c r="AL1199" s="186">
        <v>0</v>
      </c>
    </row>
    <row r="1200" spans="31:38" x14ac:dyDescent="0.35">
      <c r="AE1200" s="41" t="str">
        <f t="shared" si="60"/>
        <v>CAPFOR_562_7_1_202223</v>
      </c>
      <c r="AF1200" s="41">
        <v>202223</v>
      </c>
      <c r="AG1200" s="41" t="s">
        <v>46</v>
      </c>
      <c r="AH1200" s="41">
        <v>562</v>
      </c>
      <c r="AI1200" s="41">
        <v>7</v>
      </c>
      <c r="AJ1200" s="41" t="s">
        <v>2157</v>
      </c>
      <c r="AK1200" s="41">
        <v>1</v>
      </c>
      <c r="AL1200" s="186">
        <v>0</v>
      </c>
    </row>
    <row r="1201" spans="31:38" x14ac:dyDescent="0.35">
      <c r="AE1201" s="41" t="str">
        <f t="shared" si="60"/>
        <v>CAPFOR_562_8_1_202223</v>
      </c>
      <c r="AF1201" s="41">
        <v>202223</v>
      </c>
      <c r="AG1201" s="41" t="s">
        <v>46</v>
      </c>
      <c r="AH1201" s="41">
        <v>562</v>
      </c>
      <c r="AI1201" s="41">
        <v>8</v>
      </c>
      <c r="AJ1201" s="41" t="s">
        <v>3449</v>
      </c>
      <c r="AK1201" s="41">
        <v>1</v>
      </c>
      <c r="AL1201" s="186">
        <v>0</v>
      </c>
    </row>
    <row r="1202" spans="31:38" x14ac:dyDescent="0.35">
      <c r="AE1202" s="41" t="str">
        <f t="shared" si="60"/>
        <v>CAPFOR_562_9_1_202223</v>
      </c>
      <c r="AF1202" s="41">
        <v>202223</v>
      </c>
      <c r="AG1202" s="41" t="s">
        <v>46</v>
      </c>
      <c r="AH1202" s="41">
        <v>562</v>
      </c>
      <c r="AI1202" s="41">
        <v>9</v>
      </c>
      <c r="AJ1202" s="41" t="s">
        <v>2322</v>
      </c>
      <c r="AK1202" s="41">
        <v>1</v>
      </c>
      <c r="AL1202" s="186">
        <v>0</v>
      </c>
    </row>
    <row r="1203" spans="31:38" x14ac:dyDescent="0.35">
      <c r="AE1203" s="41" t="str">
        <f t="shared" si="60"/>
        <v>CAPFOR_562_10_1_202223</v>
      </c>
      <c r="AF1203" s="41">
        <v>202223</v>
      </c>
      <c r="AG1203" s="41" t="s">
        <v>46</v>
      </c>
      <c r="AH1203" s="41">
        <v>562</v>
      </c>
      <c r="AI1203" s="41">
        <v>10</v>
      </c>
      <c r="AJ1203" s="41" t="s">
        <v>3196</v>
      </c>
      <c r="AK1203" s="41">
        <v>1</v>
      </c>
      <c r="AL1203" s="186">
        <v>0</v>
      </c>
    </row>
    <row r="1204" spans="31:38" x14ac:dyDescent="0.35">
      <c r="AE1204" s="41" t="str">
        <f t="shared" si="60"/>
        <v>CAPFOR_562_11_1_202223</v>
      </c>
      <c r="AF1204" s="41">
        <v>202223</v>
      </c>
      <c r="AG1204" s="41" t="s">
        <v>46</v>
      </c>
      <c r="AH1204" s="41">
        <v>562</v>
      </c>
      <c r="AI1204" s="41">
        <v>11</v>
      </c>
      <c r="AJ1204" s="41" t="s">
        <v>3450</v>
      </c>
      <c r="AK1204" s="41">
        <v>1</v>
      </c>
      <c r="AL1204" s="186">
        <v>0</v>
      </c>
    </row>
    <row r="1205" spans="31:38" x14ac:dyDescent="0.35">
      <c r="AE1205" s="41" t="str">
        <f t="shared" si="60"/>
        <v>CAPFOR_562_12_1_202223</v>
      </c>
      <c r="AF1205" s="41">
        <v>202223</v>
      </c>
      <c r="AG1205" s="41" t="s">
        <v>46</v>
      </c>
      <c r="AH1205" s="41">
        <v>562</v>
      </c>
      <c r="AI1205" s="41">
        <v>12</v>
      </c>
      <c r="AJ1205" s="41" t="s">
        <v>3170</v>
      </c>
      <c r="AK1205" s="41">
        <v>1</v>
      </c>
      <c r="AL1205" s="186">
        <v>27555.5</v>
      </c>
    </row>
    <row r="1206" spans="31:38" x14ac:dyDescent="0.35">
      <c r="AE1206" s="41" t="str">
        <f t="shared" si="60"/>
        <v>CAPFOR_562_13_1_202223</v>
      </c>
      <c r="AF1206" s="41">
        <v>202223</v>
      </c>
      <c r="AG1206" s="41" t="s">
        <v>46</v>
      </c>
      <c r="AH1206" s="41">
        <v>562</v>
      </c>
      <c r="AI1206" s="41">
        <v>13</v>
      </c>
      <c r="AJ1206" s="41" t="s">
        <v>3451</v>
      </c>
      <c r="AK1206" s="41">
        <v>1</v>
      </c>
      <c r="AL1206" s="186">
        <v>27555.5</v>
      </c>
    </row>
    <row r="1207" spans="31:38" x14ac:dyDescent="0.35">
      <c r="AE1207" s="41" t="str">
        <f t="shared" si="60"/>
        <v>CAPFOR_562_14_1_202223</v>
      </c>
      <c r="AF1207" s="41">
        <v>202223</v>
      </c>
      <c r="AG1207" s="41" t="s">
        <v>46</v>
      </c>
      <c r="AH1207" s="41">
        <v>562</v>
      </c>
      <c r="AI1207" s="41">
        <v>14</v>
      </c>
      <c r="AJ1207" s="41" t="s">
        <v>3452</v>
      </c>
      <c r="AK1207" s="41">
        <v>1</v>
      </c>
      <c r="AL1207" s="186">
        <v>0</v>
      </c>
    </row>
    <row r="1208" spans="31:38" x14ac:dyDescent="0.35">
      <c r="AE1208" s="41" t="str">
        <f t="shared" si="60"/>
        <v>CAPFOR_562_15_1_202223</v>
      </c>
      <c r="AF1208" s="41">
        <v>202223</v>
      </c>
      <c r="AG1208" s="41" t="s">
        <v>46</v>
      </c>
      <c r="AH1208" s="41">
        <v>562</v>
      </c>
      <c r="AI1208" s="41">
        <v>15</v>
      </c>
      <c r="AJ1208" s="41" t="s">
        <v>3256</v>
      </c>
      <c r="AK1208" s="41">
        <v>1</v>
      </c>
      <c r="AL1208" s="186">
        <v>0</v>
      </c>
    </row>
    <row r="1209" spans="31:38" x14ac:dyDescent="0.35">
      <c r="AE1209" s="41" t="str">
        <f t="shared" si="60"/>
        <v>CAPFOR_562_16_1_202223</v>
      </c>
      <c r="AF1209" s="41">
        <v>202223</v>
      </c>
      <c r="AG1209" s="41" t="s">
        <v>46</v>
      </c>
      <c r="AH1209" s="41">
        <v>562</v>
      </c>
      <c r="AI1209" s="41">
        <v>16</v>
      </c>
      <c r="AJ1209" s="41" t="s">
        <v>3453</v>
      </c>
      <c r="AK1209" s="41">
        <v>1</v>
      </c>
      <c r="AL1209" s="186">
        <v>27555.5</v>
      </c>
    </row>
    <row r="1210" spans="31:38" x14ac:dyDescent="0.35">
      <c r="AE1210" s="41" t="str">
        <f t="shared" si="60"/>
        <v>CAPFOR_562_17_1_202223</v>
      </c>
      <c r="AF1210" s="41">
        <v>202223</v>
      </c>
      <c r="AG1210" s="41" t="s">
        <v>46</v>
      </c>
      <c r="AH1210" s="41">
        <v>562</v>
      </c>
      <c r="AI1210" s="41">
        <v>17</v>
      </c>
      <c r="AJ1210" s="41" t="s">
        <v>2010</v>
      </c>
      <c r="AK1210" s="41">
        <v>1</v>
      </c>
      <c r="AL1210" s="186">
        <v>0</v>
      </c>
    </row>
    <row r="1211" spans="31:38" x14ac:dyDescent="0.35">
      <c r="AE1211" s="41" t="str">
        <f t="shared" si="60"/>
        <v>CAPFOR_562_17.1_1_202223</v>
      </c>
      <c r="AF1211" s="41">
        <v>202223</v>
      </c>
      <c r="AG1211" s="41" t="s">
        <v>46</v>
      </c>
      <c r="AH1211" s="41">
        <v>562</v>
      </c>
      <c r="AI1211" s="41">
        <v>17.100000000000001</v>
      </c>
      <c r="AJ1211" s="41" t="s">
        <v>3494</v>
      </c>
      <c r="AK1211" s="41">
        <v>1</v>
      </c>
      <c r="AL1211" s="186">
        <v>0</v>
      </c>
    </row>
    <row r="1212" spans="31:38" x14ac:dyDescent="0.35">
      <c r="AE1212" s="41" t="str">
        <f t="shared" si="60"/>
        <v>CAPFOR_562_19_3_202223</v>
      </c>
      <c r="AF1212" s="41">
        <v>202223</v>
      </c>
      <c r="AG1212" s="41" t="s">
        <v>46</v>
      </c>
      <c r="AH1212" s="41">
        <v>562</v>
      </c>
      <c r="AI1212" s="41">
        <v>19</v>
      </c>
      <c r="AJ1212" s="41" t="s">
        <v>3258</v>
      </c>
      <c r="AK1212" s="41">
        <v>3</v>
      </c>
      <c r="AL1212" s="186">
        <v>27555.5</v>
      </c>
    </row>
    <row r="1213" spans="31:38" x14ac:dyDescent="0.35">
      <c r="AE1213" s="41" t="str">
        <f t="shared" si="60"/>
        <v>CAPFOR_562_20_3_202223</v>
      </c>
      <c r="AF1213" s="41">
        <v>202223</v>
      </c>
      <c r="AG1213" s="41" t="s">
        <v>46</v>
      </c>
      <c r="AH1213" s="41">
        <v>562</v>
      </c>
      <c r="AI1213" s="41">
        <v>20</v>
      </c>
      <c r="AJ1213" s="41" t="s">
        <v>1308</v>
      </c>
      <c r="AK1213" s="41">
        <v>3</v>
      </c>
      <c r="AL1213" s="186">
        <v>0</v>
      </c>
    </row>
    <row r="1214" spans="31:38" x14ac:dyDescent="0.35">
      <c r="AE1214" s="41" t="str">
        <f t="shared" si="60"/>
        <v>CAPFOR_562_21_3_202223</v>
      </c>
      <c r="AF1214" s="41">
        <v>202223</v>
      </c>
      <c r="AG1214" s="41" t="s">
        <v>46</v>
      </c>
      <c r="AH1214" s="41">
        <v>562</v>
      </c>
      <c r="AI1214" s="41">
        <v>21</v>
      </c>
      <c r="AJ1214" s="41" t="s">
        <v>1309</v>
      </c>
      <c r="AK1214" s="41">
        <v>3</v>
      </c>
      <c r="AL1214" s="186">
        <v>50</v>
      </c>
    </row>
    <row r="1215" spans="31:38" x14ac:dyDescent="0.35">
      <c r="AE1215" s="41" t="str">
        <f t="shared" si="60"/>
        <v>CAPFOR_562_22_3_202223</v>
      </c>
      <c r="AF1215" s="41">
        <v>202223</v>
      </c>
      <c r="AG1215" s="41" t="s">
        <v>46</v>
      </c>
      <c r="AH1215" s="41">
        <v>562</v>
      </c>
      <c r="AI1215" s="41">
        <v>22</v>
      </c>
      <c r="AJ1215" s="41" t="s">
        <v>3454</v>
      </c>
      <c r="AK1215" s="41">
        <v>3</v>
      </c>
      <c r="AL1215" s="186">
        <v>50</v>
      </c>
    </row>
    <row r="1216" spans="31:38" x14ac:dyDescent="0.35">
      <c r="AE1216" s="41" t="str">
        <f t="shared" si="60"/>
        <v>CAPFOR_562_23_3_202223</v>
      </c>
      <c r="AF1216" s="41">
        <v>202223</v>
      </c>
      <c r="AG1216" s="41" t="s">
        <v>46</v>
      </c>
      <c r="AH1216" s="41">
        <v>562</v>
      </c>
      <c r="AI1216" s="41">
        <v>23</v>
      </c>
      <c r="AJ1216" s="41" t="s">
        <v>2027</v>
      </c>
      <c r="AK1216" s="41">
        <v>3</v>
      </c>
      <c r="AL1216" s="186">
        <v>0</v>
      </c>
    </row>
    <row r="1217" spans="31:38" x14ac:dyDescent="0.35">
      <c r="AE1217" s="41" t="str">
        <f t="shared" si="60"/>
        <v>CAPFOR_562_25_3_202223</v>
      </c>
      <c r="AF1217" s="41">
        <v>202223</v>
      </c>
      <c r="AG1217" s="41" t="s">
        <v>46</v>
      </c>
      <c r="AH1217" s="41">
        <v>562</v>
      </c>
      <c r="AI1217" s="41">
        <v>25</v>
      </c>
      <c r="AJ1217" s="41" t="s">
        <v>1370</v>
      </c>
      <c r="AK1217" s="41">
        <v>3</v>
      </c>
      <c r="AL1217" s="186">
        <v>5369</v>
      </c>
    </row>
    <row r="1218" spans="31:38" x14ac:dyDescent="0.35">
      <c r="AE1218" s="41" t="str">
        <f t="shared" si="60"/>
        <v>CAPFOR_562_26_3_202223</v>
      </c>
      <c r="AF1218" s="41">
        <v>202223</v>
      </c>
      <c r="AG1218" s="41" t="s">
        <v>46</v>
      </c>
      <c r="AH1218" s="41">
        <v>562</v>
      </c>
      <c r="AI1218" s="41">
        <v>26</v>
      </c>
      <c r="AJ1218" s="41" t="s">
        <v>2032</v>
      </c>
      <c r="AK1218" s="41">
        <v>3</v>
      </c>
      <c r="AL1218" s="186">
        <v>50</v>
      </c>
    </row>
    <row r="1219" spans="31:38" x14ac:dyDescent="0.35">
      <c r="AE1219" s="41" t="str">
        <f t="shared" si="60"/>
        <v>CAPFOR_562_27_3_202223</v>
      </c>
      <c r="AF1219" s="41">
        <v>202223</v>
      </c>
      <c r="AG1219" s="41" t="s">
        <v>46</v>
      </c>
      <c r="AH1219" s="41">
        <v>562</v>
      </c>
      <c r="AI1219" s="41">
        <v>27</v>
      </c>
      <c r="AJ1219" s="41" t="s">
        <v>2033</v>
      </c>
      <c r="AK1219" s="41">
        <v>3</v>
      </c>
      <c r="AL1219" s="186">
        <v>0</v>
      </c>
    </row>
    <row r="1220" spans="31:38" x14ac:dyDescent="0.35">
      <c r="AE1220" s="41" t="str">
        <f t="shared" si="60"/>
        <v>CAPFOR_562_28_3_202223</v>
      </c>
      <c r="AF1220" s="41">
        <v>202223</v>
      </c>
      <c r="AG1220" s="41" t="s">
        <v>46</v>
      </c>
      <c r="AH1220" s="41">
        <v>562</v>
      </c>
      <c r="AI1220" s="41">
        <v>28</v>
      </c>
      <c r="AJ1220" s="41" t="s">
        <v>2034</v>
      </c>
      <c r="AK1220" s="41">
        <v>3</v>
      </c>
      <c r="AL1220" s="186">
        <v>2947.5</v>
      </c>
    </row>
    <row r="1221" spans="31:38" x14ac:dyDescent="0.35">
      <c r="AE1221" s="41" t="str">
        <f t="shared" si="60"/>
        <v>CAPFOR_562_29_3_202223</v>
      </c>
      <c r="AF1221" s="41">
        <v>202223</v>
      </c>
      <c r="AG1221" s="41" t="s">
        <v>46</v>
      </c>
      <c r="AH1221" s="41">
        <v>562</v>
      </c>
      <c r="AI1221" s="41">
        <v>29</v>
      </c>
      <c r="AJ1221" s="41" t="s">
        <v>2035</v>
      </c>
      <c r="AK1221" s="41">
        <v>3</v>
      </c>
      <c r="AL1221" s="186">
        <v>0</v>
      </c>
    </row>
    <row r="1222" spans="31:38" x14ac:dyDescent="0.35">
      <c r="AE1222" s="41" t="str">
        <f t="shared" ref="AE1222:AE1285" si="61">AG1222&amp;"_"&amp;AH1222&amp;"_"&amp;AI1222&amp;"_"&amp;AK1222&amp;"_"&amp;AF1222</f>
        <v>CAPFOR_562_30_3_202223</v>
      </c>
      <c r="AF1222" s="41">
        <v>202223</v>
      </c>
      <c r="AG1222" s="41" t="s">
        <v>46</v>
      </c>
      <c r="AH1222" s="41">
        <v>562</v>
      </c>
      <c r="AI1222" s="41">
        <v>30</v>
      </c>
      <c r="AJ1222" s="41" t="s">
        <v>1357</v>
      </c>
      <c r="AK1222" s="41">
        <v>3</v>
      </c>
      <c r="AL1222" s="186">
        <v>0</v>
      </c>
    </row>
    <row r="1223" spans="31:38" x14ac:dyDescent="0.35">
      <c r="AE1223" s="41" t="str">
        <f t="shared" si="61"/>
        <v>CAPFOR_562_30.1_3_202223</v>
      </c>
      <c r="AF1223" s="41">
        <v>202223</v>
      </c>
      <c r="AG1223" s="41" t="s">
        <v>46</v>
      </c>
      <c r="AH1223" s="41">
        <v>562</v>
      </c>
      <c r="AI1223" s="41">
        <v>30.1</v>
      </c>
      <c r="AJ1223" s="41" t="s">
        <v>3616</v>
      </c>
      <c r="AK1223" s="41">
        <v>3</v>
      </c>
      <c r="AL1223" s="186">
        <v>0</v>
      </c>
    </row>
    <row r="1224" spans="31:38" x14ac:dyDescent="0.35">
      <c r="AE1224" s="41" t="str">
        <f t="shared" si="61"/>
        <v>CAPFOR_562_30.2_3_202223</v>
      </c>
      <c r="AF1224" s="41">
        <v>202223</v>
      </c>
      <c r="AG1224" s="41" t="s">
        <v>46</v>
      </c>
      <c r="AH1224" s="41">
        <v>562</v>
      </c>
      <c r="AI1224" s="41">
        <v>30.2</v>
      </c>
      <c r="AJ1224" s="41" t="s">
        <v>3617</v>
      </c>
      <c r="AK1224" s="41">
        <v>3</v>
      </c>
      <c r="AL1224" s="186">
        <v>0</v>
      </c>
    </row>
    <row r="1225" spans="31:38" x14ac:dyDescent="0.35">
      <c r="AE1225" s="41" t="str">
        <f t="shared" si="61"/>
        <v>CAPFOR_562_31_3_202223</v>
      </c>
      <c r="AF1225" s="41">
        <v>202223</v>
      </c>
      <c r="AG1225" s="41" t="s">
        <v>46</v>
      </c>
      <c r="AH1225" s="41">
        <v>562</v>
      </c>
      <c r="AI1225" s="41">
        <v>31</v>
      </c>
      <c r="AJ1225" s="41" t="s">
        <v>1358</v>
      </c>
      <c r="AK1225" s="41">
        <v>3</v>
      </c>
      <c r="AL1225" s="186">
        <v>19189</v>
      </c>
    </row>
    <row r="1226" spans="31:38" x14ac:dyDescent="0.35">
      <c r="AE1226" s="41" t="str">
        <f t="shared" si="61"/>
        <v>CAPFOR_562_31.1_3_202223</v>
      </c>
      <c r="AF1226" s="41">
        <v>202223</v>
      </c>
      <c r="AG1226" s="41" t="s">
        <v>46</v>
      </c>
      <c r="AH1226" s="41">
        <v>562</v>
      </c>
      <c r="AI1226" s="41">
        <v>31.1</v>
      </c>
      <c r="AJ1226" s="41" t="s">
        <v>2038</v>
      </c>
      <c r="AK1226" s="41">
        <v>3</v>
      </c>
      <c r="AL1226" s="186">
        <v>19189</v>
      </c>
    </row>
    <row r="1227" spans="31:38" x14ac:dyDescent="0.35">
      <c r="AE1227" s="41" t="str">
        <f t="shared" si="61"/>
        <v>CAPFOR_562_31.2_3_202223</v>
      </c>
      <c r="AF1227" s="41">
        <v>202223</v>
      </c>
      <c r="AG1227" s="41" t="s">
        <v>46</v>
      </c>
      <c r="AH1227" s="41">
        <v>562</v>
      </c>
      <c r="AI1227" s="41">
        <v>31.2</v>
      </c>
      <c r="AJ1227" s="41" t="s">
        <v>2039</v>
      </c>
      <c r="AK1227" s="41">
        <v>3</v>
      </c>
      <c r="AL1227" s="186">
        <v>0</v>
      </c>
    </row>
    <row r="1228" spans="31:38" x14ac:dyDescent="0.35">
      <c r="AE1228" s="41" t="str">
        <f t="shared" si="61"/>
        <v>CAPFOR_562_32_3_202223</v>
      </c>
      <c r="AF1228" s="41">
        <v>202223</v>
      </c>
      <c r="AG1228" s="41" t="s">
        <v>46</v>
      </c>
      <c r="AH1228" s="41">
        <v>562</v>
      </c>
      <c r="AI1228" s="41">
        <v>32</v>
      </c>
      <c r="AJ1228" s="41" t="s">
        <v>3455</v>
      </c>
      <c r="AK1228" s="41">
        <v>3</v>
      </c>
      <c r="AL1228" s="186">
        <v>27555.5</v>
      </c>
    </row>
    <row r="1229" spans="31:38" x14ac:dyDescent="0.35">
      <c r="AE1229" s="41" t="str">
        <f t="shared" si="61"/>
        <v>CAPFOR_562_33_3_202223</v>
      </c>
      <c r="AF1229" s="41">
        <v>202223</v>
      </c>
      <c r="AG1229" s="41" t="s">
        <v>46</v>
      </c>
      <c r="AH1229" s="41">
        <v>562</v>
      </c>
      <c r="AI1229" s="41">
        <v>33</v>
      </c>
      <c r="AJ1229" s="41" t="s">
        <v>2043</v>
      </c>
      <c r="AK1229" s="41">
        <v>3</v>
      </c>
      <c r="AL1229" s="186">
        <v>10425</v>
      </c>
    </row>
    <row r="1230" spans="31:38" x14ac:dyDescent="0.35">
      <c r="AE1230" s="41" t="str">
        <f t="shared" si="61"/>
        <v>CAPFOR_562_33.5_3_202223</v>
      </c>
      <c r="AF1230" s="41">
        <v>202223</v>
      </c>
      <c r="AG1230" s="41" t="s">
        <v>46</v>
      </c>
      <c r="AH1230" s="41">
        <v>562</v>
      </c>
      <c r="AI1230" s="41">
        <v>33.5</v>
      </c>
      <c r="AJ1230" s="41" t="s">
        <v>3281</v>
      </c>
      <c r="AK1230" s="41">
        <v>3</v>
      </c>
      <c r="AL1230" s="186">
        <v>0</v>
      </c>
    </row>
    <row r="1231" spans="31:38" x14ac:dyDescent="0.35">
      <c r="AE1231" s="41" t="str">
        <f t="shared" si="61"/>
        <v>CAPFOR_562_34_3_202223</v>
      </c>
      <c r="AF1231" s="41">
        <v>202223</v>
      </c>
      <c r="AG1231" s="41" t="s">
        <v>46</v>
      </c>
      <c r="AH1231" s="41">
        <v>562</v>
      </c>
      <c r="AI1231" s="41">
        <v>34</v>
      </c>
      <c r="AJ1231" s="41" t="s">
        <v>3456</v>
      </c>
      <c r="AK1231" s="41">
        <v>3</v>
      </c>
      <c r="AL1231" s="186">
        <v>19189</v>
      </c>
    </row>
    <row r="1232" spans="31:38" x14ac:dyDescent="0.35">
      <c r="AE1232" s="41" t="str">
        <f t="shared" si="61"/>
        <v>CAPFOR_562_35_3_202223</v>
      </c>
      <c r="AF1232" s="41">
        <v>202223</v>
      </c>
      <c r="AG1232" s="41" t="s">
        <v>46</v>
      </c>
      <c r="AH1232" s="41">
        <v>562</v>
      </c>
      <c r="AI1232" s="41">
        <v>35</v>
      </c>
      <c r="AJ1232" s="41" t="s">
        <v>2044</v>
      </c>
      <c r="AK1232" s="41">
        <v>3</v>
      </c>
      <c r="AL1232" s="186">
        <v>0</v>
      </c>
    </row>
    <row r="1233" spans="31:38" x14ac:dyDescent="0.35">
      <c r="AE1233" s="41" t="str">
        <f t="shared" si="61"/>
        <v>CAPFOR_562_36_3_202223</v>
      </c>
      <c r="AF1233" s="41">
        <v>202223</v>
      </c>
      <c r="AG1233" s="41" t="s">
        <v>46</v>
      </c>
      <c r="AH1233" s="41">
        <v>562</v>
      </c>
      <c r="AI1233" s="41">
        <v>36</v>
      </c>
      <c r="AJ1233" s="41" t="s">
        <v>3457</v>
      </c>
      <c r="AK1233" s="41">
        <v>3</v>
      </c>
      <c r="AL1233" s="186">
        <v>19189</v>
      </c>
    </row>
    <row r="1234" spans="31:38" x14ac:dyDescent="0.35">
      <c r="AE1234" s="41" t="str">
        <f t="shared" si="61"/>
        <v>CAPFOR_562_37_3_202223</v>
      </c>
      <c r="AF1234" s="41">
        <v>202223</v>
      </c>
      <c r="AG1234" s="41" t="s">
        <v>46</v>
      </c>
      <c r="AH1234" s="41">
        <v>562</v>
      </c>
      <c r="AI1234" s="41">
        <v>37</v>
      </c>
      <c r="AJ1234" s="41" t="s">
        <v>3458</v>
      </c>
      <c r="AK1234" s="41">
        <v>3</v>
      </c>
      <c r="AL1234" s="186">
        <v>29614</v>
      </c>
    </row>
    <row r="1235" spans="31:38" x14ac:dyDescent="0.35">
      <c r="AE1235" s="41" t="str">
        <f t="shared" si="61"/>
        <v>CAPFOR_562_38_3_202223</v>
      </c>
      <c r="AF1235" s="41">
        <v>202223</v>
      </c>
      <c r="AG1235" s="41" t="s">
        <v>46</v>
      </c>
      <c r="AH1235" s="41">
        <v>562</v>
      </c>
      <c r="AI1235" s="41">
        <v>38</v>
      </c>
      <c r="AJ1235" s="41" t="s">
        <v>2046</v>
      </c>
      <c r="AK1235" s="41">
        <v>3</v>
      </c>
      <c r="AL1235" s="186">
        <v>9100</v>
      </c>
    </row>
    <row r="1236" spans="31:38" x14ac:dyDescent="0.35">
      <c r="AE1236" s="41" t="str">
        <f t="shared" si="61"/>
        <v>CAPFOR_562_39_3_202223</v>
      </c>
      <c r="AF1236" s="41">
        <v>202223</v>
      </c>
      <c r="AG1236" s="41" t="s">
        <v>46</v>
      </c>
      <c r="AH1236" s="41">
        <v>562</v>
      </c>
      <c r="AI1236" s="41">
        <v>39</v>
      </c>
      <c r="AJ1236" s="41" t="s">
        <v>2047</v>
      </c>
      <c r="AK1236" s="41">
        <v>3</v>
      </c>
      <c r="AL1236" s="186">
        <v>0</v>
      </c>
    </row>
    <row r="1237" spans="31:38" x14ac:dyDescent="0.35">
      <c r="AE1237" s="41" t="str">
        <f t="shared" si="61"/>
        <v>CAPFOR_562_40_3_202223</v>
      </c>
      <c r="AF1237" s="41">
        <v>202223</v>
      </c>
      <c r="AG1237" s="41" t="s">
        <v>46</v>
      </c>
      <c r="AH1237" s="41">
        <v>562</v>
      </c>
      <c r="AI1237" s="41">
        <v>40</v>
      </c>
      <c r="AJ1237" s="41" t="s">
        <v>2048</v>
      </c>
      <c r="AK1237" s="41">
        <v>3</v>
      </c>
      <c r="AL1237" s="186">
        <v>17000</v>
      </c>
    </row>
    <row r="1238" spans="31:38" x14ac:dyDescent="0.35">
      <c r="AE1238" s="41" t="str">
        <f t="shared" si="61"/>
        <v>CAPFOR_562_41_3_202223</v>
      </c>
      <c r="AF1238" s="41">
        <v>202223</v>
      </c>
      <c r="AG1238" s="41" t="s">
        <v>46</v>
      </c>
      <c r="AH1238" s="41">
        <v>562</v>
      </c>
      <c r="AI1238" s="41">
        <v>41</v>
      </c>
      <c r="AJ1238" s="41" t="s">
        <v>2049</v>
      </c>
      <c r="AK1238" s="41">
        <v>3</v>
      </c>
      <c r="AL1238" s="186">
        <v>28289</v>
      </c>
    </row>
    <row r="1239" spans="31:38" x14ac:dyDescent="0.35">
      <c r="AE1239" s="41" t="str">
        <f t="shared" si="61"/>
        <v>CAPFOR_562_42_3_202223</v>
      </c>
      <c r="AF1239" s="41">
        <v>202223</v>
      </c>
      <c r="AG1239" s="41" t="s">
        <v>46</v>
      </c>
      <c r="AH1239" s="41">
        <v>562</v>
      </c>
      <c r="AI1239" s="41">
        <v>42</v>
      </c>
      <c r="AJ1239" s="41" t="s">
        <v>2050</v>
      </c>
      <c r="AK1239" s="41">
        <v>3</v>
      </c>
      <c r="AL1239" s="186">
        <v>0</v>
      </c>
    </row>
    <row r="1240" spans="31:38" x14ac:dyDescent="0.35">
      <c r="AE1240" s="41" t="str">
        <f t="shared" si="61"/>
        <v>CAPFOR_562_43_3_202223</v>
      </c>
      <c r="AF1240" s="41">
        <v>202223</v>
      </c>
      <c r="AG1240" s="41" t="s">
        <v>46</v>
      </c>
      <c r="AH1240" s="41">
        <v>562</v>
      </c>
      <c r="AI1240" s="41">
        <v>43</v>
      </c>
      <c r="AJ1240" s="41" t="s">
        <v>2051</v>
      </c>
      <c r="AK1240" s="41">
        <v>3</v>
      </c>
      <c r="AL1240" s="186">
        <v>8000</v>
      </c>
    </row>
    <row r="1241" spans="31:38" x14ac:dyDescent="0.35">
      <c r="AE1241" s="41" t="str">
        <f t="shared" si="61"/>
        <v>CAPFOR_562_44_3_202223</v>
      </c>
      <c r="AF1241" s="41">
        <v>202223</v>
      </c>
      <c r="AG1241" s="41" t="s">
        <v>46</v>
      </c>
      <c r="AH1241" s="41">
        <v>562</v>
      </c>
      <c r="AI1241" s="41">
        <v>44</v>
      </c>
      <c r="AJ1241" s="41" t="s">
        <v>3261</v>
      </c>
      <c r="AK1241" s="41">
        <v>3</v>
      </c>
      <c r="AL1241" s="186">
        <v>30000</v>
      </c>
    </row>
    <row r="1242" spans="31:38" x14ac:dyDescent="0.35">
      <c r="AE1242" s="41" t="str">
        <f t="shared" si="61"/>
        <v>CAPFOR_562_45_3_202223</v>
      </c>
      <c r="AF1242" s="41">
        <v>202223</v>
      </c>
      <c r="AG1242" s="41" t="s">
        <v>46</v>
      </c>
      <c r="AH1242" s="41">
        <v>562</v>
      </c>
      <c r="AI1242" s="41">
        <v>45</v>
      </c>
      <c r="AJ1242" s="41" t="s">
        <v>3262</v>
      </c>
      <c r="AK1242" s="41">
        <v>3</v>
      </c>
      <c r="AL1242" s="186">
        <v>60000</v>
      </c>
    </row>
    <row r="1243" spans="31:38" x14ac:dyDescent="0.35">
      <c r="AE1243" s="41" t="str">
        <f t="shared" si="61"/>
        <v>CAPFOR_562_46_3_202223</v>
      </c>
      <c r="AF1243" s="41">
        <v>202223</v>
      </c>
      <c r="AG1243" s="41" t="s">
        <v>46</v>
      </c>
      <c r="AH1243" s="41">
        <v>562</v>
      </c>
      <c r="AI1243" s="41">
        <v>46</v>
      </c>
      <c r="AJ1243" s="41" t="s">
        <v>2060</v>
      </c>
      <c r="AK1243" s="41">
        <v>3</v>
      </c>
      <c r="AL1243" s="186">
        <v>0</v>
      </c>
    </row>
    <row r="1244" spans="31:38" x14ac:dyDescent="0.35">
      <c r="AE1244" s="41" t="str">
        <f t="shared" si="61"/>
        <v>CAPFOR_562_47_3_202223</v>
      </c>
      <c r="AF1244" s="41">
        <v>202223</v>
      </c>
      <c r="AG1244" s="41" t="s">
        <v>46</v>
      </c>
      <c r="AH1244" s="41">
        <v>562</v>
      </c>
      <c r="AI1244" s="41">
        <v>47</v>
      </c>
      <c r="AJ1244" s="41" t="s">
        <v>2061</v>
      </c>
      <c r="AK1244" s="41">
        <v>3</v>
      </c>
      <c r="AL1244" s="186">
        <v>0</v>
      </c>
    </row>
    <row r="1245" spans="31:38" x14ac:dyDescent="0.35">
      <c r="AE1245" s="41" t="str">
        <f t="shared" si="61"/>
        <v>CAPFOR_562_48_3_202223</v>
      </c>
      <c r="AF1245" s="41">
        <v>202223</v>
      </c>
      <c r="AG1245" s="41" t="s">
        <v>46</v>
      </c>
      <c r="AH1245" s="41">
        <v>562</v>
      </c>
      <c r="AI1245" s="41">
        <v>48</v>
      </c>
      <c r="AJ1245" s="41" t="s">
        <v>2029</v>
      </c>
      <c r="AK1245" s="41">
        <v>3</v>
      </c>
      <c r="AL1245" s="186">
        <v>0</v>
      </c>
    </row>
    <row r="1246" spans="31:38" x14ac:dyDescent="0.35">
      <c r="AE1246" s="41" t="str">
        <f t="shared" si="61"/>
        <v>CAPFOR_562_49_3_202223</v>
      </c>
      <c r="AF1246" s="41">
        <v>202223</v>
      </c>
      <c r="AG1246" s="41" t="s">
        <v>46</v>
      </c>
      <c r="AH1246" s="41">
        <v>562</v>
      </c>
      <c r="AI1246" s="41">
        <v>49</v>
      </c>
      <c r="AJ1246" s="41" t="s">
        <v>2030</v>
      </c>
      <c r="AK1246" s="41">
        <v>3</v>
      </c>
      <c r="AL1246" s="186">
        <v>0</v>
      </c>
    </row>
    <row r="1247" spans="31:38" x14ac:dyDescent="0.35">
      <c r="AE1247" s="41" t="str">
        <f t="shared" si="61"/>
        <v>CAPFOR_562_50_3_202223</v>
      </c>
      <c r="AF1247" s="41">
        <v>202223</v>
      </c>
      <c r="AG1247" s="41" t="s">
        <v>46</v>
      </c>
      <c r="AH1247" s="41">
        <v>562</v>
      </c>
      <c r="AI1247" s="41">
        <v>50</v>
      </c>
      <c r="AJ1247" s="41" t="s">
        <v>2031</v>
      </c>
      <c r="AK1247" s="41">
        <v>3</v>
      </c>
      <c r="AL1247" s="186">
        <v>5369</v>
      </c>
    </row>
    <row r="1248" spans="31:38" x14ac:dyDescent="0.35">
      <c r="AE1248" s="41" t="str">
        <f t="shared" si="61"/>
        <v>CAPFOR_564_1_1_202223</v>
      </c>
      <c r="AF1248" s="41">
        <v>202223</v>
      </c>
      <c r="AG1248" s="41" t="s">
        <v>46</v>
      </c>
      <c r="AH1248" s="41">
        <v>564</v>
      </c>
      <c r="AI1248" s="41">
        <v>1</v>
      </c>
      <c r="AJ1248" s="41" t="s">
        <v>1334</v>
      </c>
      <c r="AK1248" s="41">
        <v>1</v>
      </c>
      <c r="AL1248" s="186">
        <v>0</v>
      </c>
    </row>
    <row r="1249" spans="31:38" x14ac:dyDescent="0.35">
      <c r="AE1249" s="41" t="str">
        <f t="shared" si="61"/>
        <v>CAPFOR_564_2_1_202223</v>
      </c>
      <c r="AF1249" s="41">
        <v>202223</v>
      </c>
      <c r="AG1249" s="41" t="s">
        <v>46</v>
      </c>
      <c r="AH1249" s="41">
        <v>564</v>
      </c>
      <c r="AI1249" s="41">
        <v>2</v>
      </c>
      <c r="AJ1249" s="41" t="s">
        <v>3254</v>
      </c>
      <c r="AK1249" s="41">
        <v>1</v>
      </c>
      <c r="AL1249" s="186">
        <v>0</v>
      </c>
    </row>
    <row r="1250" spans="31:38" x14ac:dyDescent="0.35">
      <c r="AE1250" s="41" t="str">
        <f t="shared" si="61"/>
        <v>CAPFOR_564_3_1_202223</v>
      </c>
      <c r="AF1250" s="41">
        <v>202223</v>
      </c>
      <c r="AG1250" s="41" t="s">
        <v>46</v>
      </c>
      <c r="AH1250" s="41">
        <v>564</v>
      </c>
      <c r="AI1250" s="41">
        <v>3</v>
      </c>
      <c r="AJ1250" s="41" t="s">
        <v>3165</v>
      </c>
      <c r="AK1250" s="41">
        <v>1</v>
      </c>
      <c r="AL1250" s="186">
        <v>0</v>
      </c>
    </row>
    <row r="1251" spans="31:38" x14ac:dyDescent="0.35">
      <c r="AE1251" s="41" t="str">
        <f t="shared" si="61"/>
        <v>CAPFOR_564_4_1_202223</v>
      </c>
      <c r="AF1251" s="41">
        <v>202223</v>
      </c>
      <c r="AG1251" s="41" t="s">
        <v>46</v>
      </c>
      <c r="AH1251" s="41">
        <v>564</v>
      </c>
      <c r="AI1251" s="41">
        <v>4</v>
      </c>
      <c r="AJ1251" s="41" t="s">
        <v>3255</v>
      </c>
      <c r="AK1251" s="41">
        <v>1</v>
      </c>
      <c r="AL1251" s="186">
        <v>0</v>
      </c>
    </row>
    <row r="1252" spans="31:38" x14ac:dyDescent="0.35">
      <c r="AE1252" s="41" t="str">
        <f t="shared" si="61"/>
        <v>CAPFOR_564_5_1_202223</v>
      </c>
      <c r="AF1252" s="41">
        <v>202223</v>
      </c>
      <c r="AG1252" s="41" t="s">
        <v>46</v>
      </c>
      <c r="AH1252" s="41">
        <v>564</v>
      </c>
      <c r="AI1252" s="41">
        <v>5</v>
      </c>
      <c r="AJ1252" s="41" t="s">
        <v>664</v>
      </c>
      <c r="AK1252" s="41">
        <v>1</v>
      </c>
      <c r="AL1252" s="186">
        <v>0</v>
      </c>
    </row>
    <row r="1253" spans="31:38" x14ac:dyDescent="0.35">
      <c r="AE1253" s="41" t="str">
        <f t="shared" si="61"/>
        <v>CAPFOR_564_6_1_202223</v>
      </c>
      <c r="AF1253" s="41">
        <v>202223</v>
      </c>
      <c r="AG1253" s="41" t="s">
        <v>46</v>
      </c>
      <c r="AH1253" s="41">
        <v>564</v>
      </c>
      <c r="AI1253" s="41">
        <v>6</v>
      </c>
      <c r="AJ1253" s="41" t="s">
        <v>3192</v>
      </c>
      <c r="AK1253" s="41">
        <v>1</v>
      </c>
      <c r="AL1253" s="186">
        <v>0</v>
      </c>
    </row>
    <row r="1254" spans="31:38" x14ac:dyDescent="0.35">
      <c r="AE1254" s="41" t="str">
        <f t="shared" si="61"/>
        <v>CAPFOR_564_7_1_202223</v>
      </c>
      <c r="AF1254" s="41">
        <v>202223</v>
      </c>
      <c r="AG1254" s="41" t="s">
        <v>46</v>
      </c>
      <c r="AH1254" s="41">
        <v>564</v>
      </c>
      <c r="AI1254" s="41">
        <v>7</v>
      </c>
      <c r="AJ1254" s="41" t="s">
        <v>2157</v>
      </c>
      <c r="AK1254" s="41">
        <v>1</v>
      </c>
      <c r="AL1254" s="186">
        <v>0</v>
      </c>
    </row>
    <row r="1255" spans="31:38" x14ac:dyDescent="0.35">
      <c r="AE1255" s="41" t="str">
        <f t="shared" si="61"/>
        <v>CAPFOR_564_8_1_202223</v>
      </c>
      <c r="AF1255" s="41">
        <v>202223</v>
      </c>
      <c r="AG1255" s="41" t="s">
        <v>46</v>
      </c>
      <c r="AH1255" s="41">
        <v>564</v>
      </c>
      <c r="AI1255" s="41">
        <v>8</v>
      </c>
      <c r="AJ1255" s="41" t="s">
        <v>3449</v>
      </c>
      <c r="AK1255" s="41">
        <v>1</v>
      </c>
      <c r="AL1255" s="186">
        <v>0</v>
      </c>
    </row>
    <row r="1256" spans="31:38" x14ac:dyDescent="0.35">
      <c r="AE1256" s="41" t="str">
        <f t="shared" si="61"/>
        <v>CAPFOR_564_9_1_202223</v>
      </c>
      <c r="AF1256" s="41">
        <v>202223</v>
      </c>
      <c r="AG1256" s="41" t="s">
        <v>46</v>
      </c>
      <c r="AH1256" s="41">
        <v>564</v>
      </c>
      <c r="AI1256" s="41">
        <v>9</v>
      </c>
      <c r="AJ1256" s="41" t="s">
        <v>2322</v>
      </c>
      <c r="AK1256" s="41">
        <v>1</v>
      </c>
      <c r="AL1256" s="186">
        <v>0</v>
      </c>
    </row>
    <row r="1257" spans="31:38" x14ac:dyDescent="0.35">
      <c r="AE1257" s="41" t="str">
        <f t="shared" si="61"/>
        <v>CAPFOR_564_10_1_202223</v>
      </c>
      <c r="AF1257" s="41">
        <v>202223</v>
      </c>
      <c r="AG1257" s="41" t="s">
        <v>46</v>
      </c>
      <c r="AH1257" s="41">
        <v>564</v>
      </c>
      <c r="AI1257" s="41">
        <v>10</v>
      </c>
      <c r="AJ1257" s="41" t="s">
        <v>3196</v>
      </c>
      <c r="AK1257" s="41">
        <v>1</v>
      </c>
      <c r="AL1257" s="186">
        <v>0</v>
      </c>
    </row>
    <row r="1258" spans="31:38" x14ac:dyDescent="0.35">
      <c r="AE1258" s="41" t="str">
        <f t="shared" si="61"/>
        <v>CAPFOR_564_11_1_202223</v>
      </c>
      <c r="AF1258" s="41">
        <v>202223</v>
      </c>
      <c r="AG1258" s="41" t="s">
        <v>46</v>
      </c>
      <c r="AH1258" s="41">
        <v>564</v>
      </c>
      <c r="AI1258" s="41">
        <v>11</v>
      </c>
      <c r="AJ1258" s="41" t="s">
        <v>3450</v>
      </c>
      <c r="AK1258" s="41">
        <v>1</v>
      </c>
      <c r="AL1258" s="186">
        <v>0</v>
      </c>
    </row>
    <row r="1259" spans="31:38" x14ac:dyDescent="0.35">
      <c r="AE1259" s="41" t="str">
        <f t="shared" si="61"/>
        <v>CAPFOR_564_12_1_202223</v>
      </c>
      <c r="AF1259" s="41">
        <v>202223</v>
      </c>
      <c r="AG1259" s="41" t="s">
        <v>46</v>
      </c>
      <c r="AH1259" s="41">
        <v>564</v>
      </c>
      <c r="AI1259" s="41">
        <v>12</v>
      </c>
      <c r="AJ1259" s="41" t="s">
        <v>3170</v>
      </c>
      <c r="AK1259" s="41">
        <v>1</v>
      </c>
      <c r="AL1259" s="186">
        <v>17944</v>
      </c>
    </row>
    <row r="1260" spans="31:38" x14ac:dyDescent="0.35">
      <c r="AE1260" s="41" t="str">
        <f t="shared" si="61"/>
        <v>CAPFOR_564_13_1_202223</v>
      </c>
      <c r="AF1260" s="41">
        <v>202223</v>
      </c>
      <c r="AG1260" s="41" t="s">
        <v>46</v>
      </c>
      <c r="AH1260" s="41">
        <v>564</v>
      </c>
      <c r="AI1260" s="41">
        <v>13</v>
      </c>
      <c r="AJ1260" s="41" t="s">
        <v>3451</v>
      </c>
      <c r="AK1260" s="41">
        <v>1</v>
      </c>
      <c r="AL1260" s="186">
        <v>17944</v>
      </c>
    </row>
    <row r="1261" spans="31:38" x14ac:dyDescent="0.35">
      <c r="AE1261" s="41" t="str">
        <f t="shared" si="61"/>
        <v>CAPFOR_564_14_1_202223</v>
      </c>
      <c r="AF1261" s="41">
        <v>202223</v>
      </c>
      <c r="AG1261" s="41" t="s">
        <v>46</v>
      </c>
      <c r="AH1261" s="41">
        <v>564</v>
      </c>
      <c r="AI1261" s="41">
        <v>14</v>
      </c>
      <c r="AJ1261" s="41" t="s">
        <v>3452</v>
      </c>
      <c r="AK1261" s="41">
        <v>1</v>
      </c>
      <c r="AL1261" s="186">
        <v>0</v>
      </c>
    </row>
    <row r="1262" spans="31:38" x14ac:dyDescent="0.35">
      <c r="AE1262" s="41" t="str">
        <f t="shared" si="61"/>
        <v>CAPFOR_564_15_1_202223</v>
      </c>
      <c r="AF1262" s="41">
        <v>202223</v>
      </c>
      <c r="AG1262" s="41" t="s">
        <v>46</v>
      </c>
      <c r="AH1262" s="41">
        <v>564</v>
      </c>
      <c r="AI1262" s="41">
        <v>15</v>
      </c>
      <c r="AJ1262" s="41" t="s">
        <v>3256</v>
      </c>
      <c r="AK1262" s="41">
        <v>1</v>
      </c>
      <c r="AL1262" s="186">
        <v>0</v>
      </c>
    </row>
    <row r="1263" spans="31:38" x14ac:dyDescent="0.35">
      <c r="AE1263" s="41" t="str">
        <f t="shared" si="61"/>
        <v>CAPFOR_564_16_1_202223</v>
      </c>
      <c r="AF1263" s="41">
        <v>202223</v>
      </c>
      <c r="AG1263" s="41" t="s">
        <v>46</v>
      </c>
      <c r="AH1263" s="41">
        <v>564</v>
      </c>
      <c r="AI1263" s="41">
        <v>16</v>
      </c>
      <c r="AJ1263" s="41" t="s">
        <v>3453</v>
      </c>
      <c r="AK1263" s="41">
        <v>1</v>
      </c>
      <c r="AL1263" s="186">
        <v>17944</v>
      </c>
    </row>
    <row r="1264" spans="31:38" x14ac:dyDescent="0.35">
      <c r="AE1264" s="41" t="str">
        <f t="shared" si="61"/>
        <v>CAPFOR_564_17_1_202223</v>
      </c>
      <c r="AF1264" s="41">
        <v>202223</v>
      </c>
      <c r="AG1264" s="41" t="s">
        <v>46</v>
      </c>
      <c r="AH1264" s="41">
        <v>564</v>
      </c>
      <c r="AI1264" s="41">
        <v>17</v>
      </c>
      <c r="AJ1264" s="41" t="s">
        <v>2010</v>
      </c>
      <c r="AK1264" s="41">
        <v>1</v>
      </c>
      <c r="AL1264" s="186">
        <v>0</v>
      </c>
    </row>
    <row r="1265" spans="31:38" x14ac:dyDescent="0.35">
      <c r="AE1265" s="41" t="str">
        <f t="shared" si="61"/>
        <v>CAPFOR_564_17.1_1_202223</v>
      </c>
      <c r="AF1265" s="41">
        <v>202223</v>
      </c>
      <c r="AG1265" s="41" t="s">
        <v>46</v>
      </c>
      <c r="AH1265" s="41">
        <v>564</v>
      </c>
      <c r="AI1265" s="41">
        <v>17.100000000000001</v>
      </c>
      <c r="AJ1265" s="41" t="s">
        <v>3494</v>
      </c>
      <c r="AK1265" s="41">
        <v>1</v>
      </c>
      <c r="AL1265" s="186">
        <v>0</v>
      </c>
    </row>
    <row r="1266" spans="31:38" x14ac:dyDescent="0.35">
      <c r="AE1266" s="41" t="str">
        <f t="shared" si="61"/>
        <v>CAPFOR_564_19_3_202223</v>
      </c>
      <c r="AF1266" s="41">
        <v>202223</v>
      </c>
      <c r="AG1266" s="41" t="s">
        <v>46</v>
      </c>
      <c r="AH1266" s="41">
        <v>564</v>
      </c>
      <c r="AI1266" s="41">
        <v>19</v>
      </c>
      <c r="AJ1266" s="41" t="s">
        <v>3258</v>
      </c>
      <c r="AK1266" s="41">
        <v>3</v>
      </c>
      <c r="AL1266" s="186">
        <v>17944</v>
      </c>
    </row>
    <row r="1267" spans="31:38" x14ac:dyDescent="0.35">
      <c r="AE1267" s="41" t="str">
        <f t="shared" si="61"/>
        <v>CAPFOR_564_20_3_202223</v>
      </c>
      <c r="AF1267" s="41">
        <v>202223</v>
      </c>
      <c r="AG1267" s="41" t="s">
        <v>46</v>
      </c>
      <c r="AH1267" s="41">
        <v>564</v>
      </c>
      <c r="AI1267" s="41">
        <v>20</v>
      </c>
      <c r="AJ1267" s="41" t="s">
        <v>1308</v>
      </c>
      <c r="AK1267" s="41">
        <v>3</v>
      </c>
      <c r="AL1267" s="186">
        <v>0</v>
      </c>
    </row>
    <row r="1268" spans="31:38" x14ac:dyDescent="0.35">
      <c r="AE1268" s="41" t="str">
        <f t="shared" si="61"/>
        <v>CAPFOR_564_21_3_202223</v>
      </c>
      <c r="AF1268" s="41">
        <v>202223</v>
      </c>
      <c r="AG1268" s="41" t="s">
        <v>46</v>
      </c>
      <c r="AH1268" s="41">
        <v>564</v>
      </c>
      <c r="AI1268" s="41">
        <v>21</v>
      </c>
      <c r="AJ1268" s="41" t="s">
        <v>1309</v>
      </c>
      <c r="AK1268" s="41">
        <v>3</v>
      </c>
      <c r="AL1268" s="186">
        <v>0</v>
      </c>
    </row>
    <row r="1269" spans="31:38" x14ac:dyDescent="0.35">
      <c r="AE1269" s="41" t="str">
        <f t="shared" si="61"/>
        <v>CAPFOR_564_22_3_202223</v>
      </c>
      <c r="AF1269" s="41">
        <v>202223</v>
      </c>
      <c r="AG1269" s="41" t="s">
        <v>46</v>
      </c>
      <c r="AH1269" s="41">
        <v>564</v>
      </c>
      <c r="AI1269" s="41">
        <v>22</v>
      </c>
      <c r="AJ1269" s="41" t="s">
        <v>3454</v>
      </c>
      <c r="AK1269" s="41">
        <v>3</v>
      </c>
      <c r="AL1269" s="186">
        <v>0</v>
      </c>
    </row>
    <row r="1270" spans="31:38" x14ac:dyDescent="0.35">
      <c r="AE1270" s="41" t="str">
        <f t="shared" si="61"/>
        <v>CAPFOR_564_23_3_202223</v>
      </c>
      <c r="AF1270" s="41">
        <v>202223</v>
      </c>
      <c r="AG1270" s="41" t="s">
        <v>46</v>
      </c>
      <c r="AH1270" s="41">
        <v>564</v>
      </c>
      <c r="AI1270" s="41">
        <v>23</v>
      </c>
      <c r="AJ1270" s="41" t="s">
        <v>2027</v>
      </c>
      <c r="AK1270" s="41">
        <v>3</v>
      </c>
      <c r="AL1270" s="186">
        <v>0</v>
      </c>
    </row>
    <row r="1271" spans="31:38" x14ac:dyDescent="0.35">
      <c r="AE1271" s="41" t="str">
        <f t="shared" si="61"/>
        <v>CAPFOR_564_25_3_202223</v>
      </c>
      <c r="AF1271" s="41">
        <v>202223</v>
      </c>
      <c r="AG1271" s="41" t="s">
        <v>46</v>
      </c>
      <c r="AH1271" s="41">
        <v>564</v>
      </c>
      <c r="AI1271" s="41">
        <v>25</v>
      </c>
      <c r="AJ1271" s="41" t="s">
        <v>1370</v>
      </c>
      <c r="AK1271" s="41">
        <v>3</v>
      </c>
      <c r="AL1271" s="186">
        <v>0</v>
      </c>
    </row>
    <row r="1272" spans="31:38" x14ac:dyDescent="0.35">
      <c r="AE1272" s="41" t="str">
        <f t="shared" si="61"/>
        <v>CAPFOR_564_26_3_202223</v>
      </c>
      <c r="AF1272" s="41">
        <v>202223</v>
      </c>
      <c r="AG1272" s="41" t="s">
        <v>46</v>
      </c>
      <c r="AH1272" s="41">
        <v>564</v>
      </c>
      <c r="AI1272" s="41">
        <v>26</v>
      </c>
      <c r="AJ1272" s="41" t="s">
        <v>2032</v>
      </c>
      <c r="AK1272" s="41">
        <v>3</v>
      </c>
      <c r="AL1272" s="186">
        <v>0</v>
      </c>
    </row>
    <row r="1273" spans="31:38" x14ac:dyDescent="0.35">
      <c r="AE1273" s="41" t="str">
        <f t="shared" si="61"/>
        <v>CAPFOR_564_27_3_202223</v>
      </c>
      <c r="AF1273" s="41">
        <v>202223</v>
      </c>
      <c r="AG1273" s="41" t="s">
        <v>46</v>
      </c>
      <c r="AH1273" s="41">
        <v>564</v>
      </c>
      <c r="AI1273" s="41">
        <v>27</v>
      </c>
      <c r="AJ1273" s="41" t="s">
        <v>2033</v>
      </c>
      <c r="AK1273" s="41">
        <v>3</v>
      </c>
      <c r="AL1273" s="186">
        <v>0</v>
      </c>
    </row>
    <row r="1274" spans="31:38" x14ac:dyDescent="0.35">
      <c r="AE1274" s="41" t="str">
        <f t="shared" si="61"/>
        <v>CAPFOR_564_28_3_202223</v>
      </c>
      <c r="AF1274" s="41">
        <v>202223</v>
      </c>
      <c r="AG1274" s="41" t="s">
        <v>46</v>
      </c>
      <c r="AH1274" s="41">
        <v>564</v>
      </c>
      <c r="AI1274" s="41">
        <v>28</v>
      </c>
      <c r="AJ1274" s="41" t="s">
        <v>2034</v>
      </c>
      <c r="AK1274" s="41">
        <v>3</v>
      </c>
      <c r="AL1274" s="186">
        <v>13030</v>
      </c>
    </row>
    <row r="1275" spans="31:38" x14ac:dyDescent="0.35">
      <c r="AE1275" s="41" t="str">
        <f t="shared" si="61"/>
        <v>CAPFOR_564_29_3_202223</v>
      </c>
      <c r="AF1275" s="41">
        <v>202223</v>
      </c>
      <c r="AG1275" s="41" t="s">
        <v>46</v>
      </c>
      <c r="AH1275" s="41">
        <v>564</v>
      </c>
      <c r="AI1275" s="41">
        <v>29</v>
      </c>
      <c r="AJ1275" s="41" t="s">
        <v>2035</v>
      </c>
      <c r="AK1275" s="41">
        <v>3</v>
      </c>
      <c r="AL1275" s="186">
        <v>0</v>
      </c>
    </row>
    <row r="1276" spans="31:38" x14ac:dyDescent="0.35">
      <c r="AE1276" s="41" t="str">
        <f t="shared" si="61"/>
        <v>CAPFOR_564_30_3_202223</v>
      </c>
      <c r="AF1276" s="41">
        <v>202223</v>
      </c>
      <c r="AG1276" s="41" t="s">
        <v>46</v>
      </c>
      <c r="AH1276" s="41">
        <v>564</v>
      </c>
      <c r="AI1276" s="41">
        <v>30</v>
      </c>
      <c r="AJ1276" s="41" t="s">
        <v>1357</v>
      </c>
      <c r="AK1276" s="41">
        <v>3</v>
      </c>
      <c r="AL1276" s="186">
        <v>0</v>
      </c>
    </row>
    <row r="1277" spans="31:38" x14ac:dyDescent="0.35">
      <c r="AE1277" s="41" t="str">
        <f t="shared" si="61"/>
        <v>CAPFOR_564_30.1_3_202223</v>
      </c>
      <c r="AF1277" s="41">
        <v>202223</v>
      </c>
      <c r="AG1277" s="41" t="s">
        <v>46</v>
      </c>
      <c r="AH1277" s="41">
        <v>564</v>
      </c>
      <c r="AI1277" s="41">
        <v>30.1</v>
      </c>
      <c r="AJ1277" s="41" t="s">
        <v>3616</v>
      </c>
      <c r="AK1277" s="41">
        <v>3</v>
      </c>
      <c r="AL1277" s="186">
        <v>0</v>
      </c>
    </row>
    <row r="1278" spans="31:38" x14ac:dyDescent="0.35">
      <c r="AE1278" s="41" t="str">
        <f t="shared" si="61"/>
        <v>CAPFOR_564_30.2_3_202223</v>
      </c>
      <c r="AF1278" s="41">
        <v>202223</v>
      </c>
      <c r="AG1278" s="41" t="s">
        <v>46</v>
      </c>
      <c r="AH1278" s="41">
        <v>564</v>
      </c>
      <c r="AI1278" s="41">
        <v>30.2</v>
      </c>
      <c r="AJ1278" s="41" t="s">
        <v>3617</v>
      </c>
      <c r="AK1278" s="41">
        <v>3</v>
      </c>
      <c r="AL1278" s="186">
        <v>0</v>
      </c>
    </row>
    <row r="1279" spans="31:38" x14ac:dyDescent="0.35">
      <c r="AE1279" s="41" t="str">
        <f t="shared" si="61"/>
        <v>CAPFOR_564_31_3_202223</v>
      </c>
      <c r="AF1279" s="41">
        <v>202223</v>
      </c>
      <c r="AG1279" s="41" t="s">
        <v>46</v>
      </c>
      <c r="AH1279" s="41">
        <v>564</v>
      </c>
      <c r="AI1279" s="41">
        <v>31</v>
      </c>
      <c r="AJ1279" s="41" t="s">
        <v>1358</v>
      </c>
      <c r="AK1279" s="41">
        <v>3</v>
      </c>
      <c r="AL1279" s="186">
        <v>4914</v>
      </c>
    </row>
    <row r="1280" spans="31:38" x14ac:dyDescent="0.35">
      <c r="AE1280" s="41" t="str">
        <f t="shared" si="61"/>
        <v>CAPFOR_564_31.1_3_202223</v>
      </c>
      <c r="AF1280" s="41">
        <v>202223</v>
      </c>
      <c r="AG1280" s="41" t="s">
        <v>46</v>
      </c>
      <c r="AH1280" s="41">
        <v>564</v>
      </c>
      <c r="AI1280" s="41">
        <v>31.1</v>
      </c>
      <c r="AJ1280" s="41" t="s">
        <v>2038</v>
      </c>
      <c r="AK1280" s="41">
        <v>3</v>
      </c>
      <c r="AL1280" s="186">
        <v>4914</v>
      </c>
    </row>
    <row r="1281" spans="31:38" x14ac:dyDescent="0.35">
      <c r="AE1281" s="41" t="str">
        <f t="shared" si="61"/>
        <v>CAPFOR_564_31.2_3_202223</v>
      </c>
      <c r="AF1281" s="41">
        <v>202223</v>
      </c>
      <c r="AG1281" s="41" t="s">
        <v>46</v>
      </c>
      <c r="AH1281" s="41">
        <v>564</v>
      </c>
      <c r="AI1281" s="41">
        <v>31.2</v>
      </c>
      <c r="AJ1281" s="41" t="s">
        <v>2039</v>
      </c>
      <c r="AK1281" s="41">
        <v>3</v>
      </c>
      <c r="AL1281" s="186">
        <v>0</v>
      </c>
    </row>
    <row r="1282" spans="31:38" x14ac:dyDescent="0.35">
      <c r="AE1282" s="41" t="str">
        <f t="shared" si="61"/>
        <v>CAPFOR_564_32_3_202223</v>
      </c>
      <c r="AF1282" s="41">
        <v>202223</v>
      </c>
      <c r="AG1282" s="41" t="s">
        <v>46</v>
      </c>
      <c r="AH1282" s="41">
        <v>564</v>
      </c>
      <c r="AI1282" s="41">
        <v>32</v>
      </c>
      <c r="AJ1282" s="41" t="s">
        <v>3455</v>
      </c>
      <c r="AK1282" s="41">
        <v>3</v>
      </c>
      <c r="AL1282" s="186">
        <v>17944</v>
      </c>
    </row>
    <row r="1283" spans="31:38" x14ac:dyDescent="0.35">
      <c r="AE1283" s="41" t="str">
        <f t="shared" si="61"/>
        <v>CAPFOR_564_33_3_202223</v>
      </c>
      <c r="AF1283" s="41">
        <v>202223</v>
      </c>
      <c r="AG1283" s="41" t="s">
        <v>46</v>
      </c>
      <c r="AH1283" s="41">
        <v>564</v>
      </c>
      <c r="AI1283" s="41">
        <v>33</v>
      </c>
      <c r="AJ1283" s="41" t="s">
        <v>2043</v>
      </c>
      <c r="AK1283" s="41">
        <v>3</v>
      </c>
      <c r="AL1283" s="186">
        <v>0</v>
      </c>
    </row>
    <row r="1284" spans="31:38" x14ac:dyDescent="0.35">
      <c r="AE1284" s="41" t="str">
        <f t="shared" si="61"/>
        <v>CAPFOR_564_33.5_3_202223</v>
      </c>
      <c r="AF1284" s="41">
        <v>202223</v>
      </c>
      <c r="AG1284" s="41" t="s">
        <v>46</v>
      </c>
      <c r="AH1284" s="41">
        <v>564</v>
      </c>
      <c r="AI1284" s="41">
        <v>33.5</v>
      </c>
      <c r="AJ1284" s="41" t="s">
        <v>3281</v>
      </c>
      <c r="AK1284" s="41">
        <v>3</v>
      </c>
      <c r="AL1284" s="186">
        <v>0</v>
      </c>
    </row>
    <row r="1285" spans="31:38" x14ac:dyDescent="0.35">
      <c r="AE1285" s="41" t="str">
        <f t="shared" si="61"/>
        <v>CAPFOR_564_34_3_202223</v>
      </c>
      <c r="AF1285" s="41">
        <v>202223</v>
      </c>
      <c r="AG1285" s="41" t="s">
        <v>46</v>
      </c>
      <c r="AH1285" s="41">
        <v>564</v>
      </c>
      <c r="AI1285" s="41">
        <v>34</v>
      </c>
      <c r="AJ1285" s="41" t="s">
        <v>3456</v>
      </c>
      <c r="AK1285" s="41">
        <v>3</v>
      </c>
      <c r="AL1285" s="186">
        <v>4914</v>
      </c>
    </row>
    <row r="1286" spans="31:38" x14ac:dyDescent="0.35">
      <c r="AE1286" s="41" t="str">
        <f t="shared" ref="AE1286:AE1349" si="62">AG1286&amp;"_"&amp;AH1286&amp;"_"&amp;AI1286&amp;"_"&amp;AK1286&amp;"_"&amp;AF1286</f>
        <v>CAPFOR_564_35_3_202223</v>
      </c>
      <c r="AF1286" s="41">
        <v>202223</v>
      </c>
      <c r="AG1286" s="41" t="s">
        <v>46</v>
      </c>
      <c r="AH1286" s="41">
        <v>564</v>
      </c>
      <c r="AI1286" s="41">
        <v>35</v>
      </c>
      <c r="AJ1286" s="41" t="s">
        <v>2044</v>
      </c>
      <c r="AK1286" s="41">
        <v>3</v>
      </c>
      <c r="AL1286" s="186">
        <v>0</v>
      </c>
    </row>
    <row r="1287" spans="31:38" x14ac:dyDescent="0.35">
      <c r="AE1287" s="41" t="str">
        <f t="shared" si="62"/>
        <v>CAPFOR_564_36_3_202223</v>
      </c>
      <c r="AF1287" s="41">
        <v>202223</v>
      </c>
      <c r="AG1287" s="41" t="s">
        <v>46</v>
      </c>
      <c r="AH1287" s="41">
        <v>564</v>
      </c>
      <c r="AI1287" s="41">
        <v>36</v>
      </c>
      <c r="AJ1287" s="41" t="s">
        <v>3457</v>
      </c>
      <c r="AK1287" s="41">
        <v>3</v>
      </c>
      <c r="AL1287" s="186">
        <v>4914</v>
      </c>
    </row>
    <row r="1288" spans="31:38" x14ac:dyDescent="0.35">
      <c r="AE1288" s="41" t="str">
        <f t="shared" si="62"/>
        <v>CAPFOR_564_37_3_202223</v>
      </c>
      <c r="AF1288" s="41">
        <v>202223</v>
      </c>
      <c r="AG1288" s="41" t="s">
        <v>46</v>
      </c>
      <c r="AH1288" s="41">
        <v>564</v>
      </c>
      <c r="AI1288" s="41">
        <v>37</v>
      </c>
      <c r="AJ1288" s="41" t="s">
        <v>3458</v>
      </c>
      <c r="AK1288" s="41">
        <v>3</v>
      </c>
      <c r="AL1288" s="186">
        <v>4914</v>
      </c>
    </row>
    <row r="1289" spans="31:38" x14ac:dyDescent="0.35">
      <c r="AE1289" s="41" t="str">
        <f t="shared" si="62"/>
        <v>CAPFOR_564_38_3_202223</v>
      </c>
      <c r="AF1289" s="41">
        <v>202223</v>
      </c>
      <c r="AG1289" s="41" t="s">
        <v>46</v>
      </c>
      <c r="AH1289" s="41">
        <v>564</v>
      </c>
      <c r="AI1289" s="41">
        <v>38</v>
      </c>
      <c r="AJ1289" s="41" t="s">
        <v>2046</v>
      </c>
      <c r="AK1289" s="41">
        <v>3</v>
      </c>
      <c r="AL1289" s="186">
        <v>0</v>
      </c>
    </row>
    <row r="1290" spans="31:38" x14ac:dyDescent="0.35">
      <c r="AE1290" s="41" t="str">
        <f t="shared" si="62"/>
        <v>CAPFOR_564_39_3_202223</v>
      </c>
      <c r="AF1290" s="41">
        <v>202223</v>
      </c>
      <c r="AG1290" s="41" t="s">
        <v>46</v>
      </c>
      <c r="AH1290" s="41">
        <v>564</v>
      </c>
      <c r="AI1290" s="41">
        <v>39</v>
      </c>
      <c r="AJ1290" s="41" t="s">
        <v>2047</v>
      </c>
      <c r="AK1290" s="41">
        <v>3</v>
      </c>
      <c r="AL1290" s="186">
        <v>0</v>
      </c>
    </row>
    <row r="1291" spans="31:38" x14ac:dyDescent="0.35">
      <c r="AE1291" s="41" t="str">
        <f t="shared" si="62"/>
        <v>CAPFOR_564_40_3_202223</v>
      </c>
      <c r="AF1291" s="41">
        <v>202223</v>
      </c>
      <c r="AG1291" s="41" t="s">
        <v>46</v>
      </c>
      <c r="AH1291" s="41">
        <v>564</v>
      </c>
      <c r="AI1291" s="41">
        <v>40</v>
      </c>
      <c r="AJ1291" s="41" t="s">
        <v>2048</v>
      </c>
      <c r="AK1291" s="41">
        <v>3</v>
      </c>
      <c r="AL1291" s="186">
        <v>24032</v>
      </c>
    </row>
    <row r="1292" spans="31:38" x14ac:dyDescent="0.35">
      <c r="AE1292" s="41" t="str">
        <f t="shared" si="62"/>
        <v>CAPFOR_564_41_3_202223</v>
      </c>
      <c r="AF1292" s="41">
        <v>202223</v>
      </c>
      <c r="AG1292" s="41" t="s">
        <v>46</v>
      </c>
      <c r="AH1292" s="41">
        <v>564</v>
      </c>
      <c r="AI1292" s="41">
        <v>41</v>
      </c>
      <c r="AJ1292" s="41" t="s">
        <v>2049</v>
      </c>
      <c r="AK1292" s="41">
        <v>3</v>
      </c>
      <c r="AL1292" s="186">
        <v>3855</v>
      </c>
    </row>
    <row r="1293" spans="31:38" x14ac:dyDescent="0.35">
      <c r="AE1293" s="41" t="str">
        <f t="shared" si="62"/>
        <v>CAPFOR_564_42_3_202223</v>
      </c>
      <c r="AF1293" s="41">
        <v>202223</v>
      </c>
      <c r="AG1293" s="41" t="s">
        <v>46</v>
      </c>
      <c r="AH1293" s="41">
        <v>564</v>
      </c>
      <c r="AI1293" s="41">
        <v>42</v>
      </c>
      <c r="AJ1293" s="41" t="s">
        <v>2050</v>
      </c>
      <c r="AK1293" s="41">
        <v>3</v>
      </c>
      <c r="AL1293" s="186">
        <v>1352</v>
      </c>
    </row>
    <row r="1294" spans="31:38" x14ac:dyDescent="0.35">
      <c r="AE1294" s="41" t="str">
        <f t="shared" si="62"/>
        <v>CAPFOR_564_43_3_202223</v>
      </c>
      <c r="AF1294" s="41">
        <v>202223</v>
      </c>
      <c r="AG1294" s="41" t="s">
        <v>46</v>
      </c>
      <c r="AH1294" s="41">
        <v>564</v>
      </c>
      <c r="AI1294" s="41">
        <v>43</v>
      </c>
      <c r="AJ1294" s="41" t="s">
        <v>2051</v>
      </c>
      <c r="AK1294" s="41">
        <v>3</v>
      </c>
      <c r="AL1294" s="186">
        <v>29359</v>
      </c>
    </row>
    <row r="1295" spans="31:38" x14ac:dyDescent="0.35">
      <c r="AE1295" s="41" t="str">
        <f t="shared" si="62"/>
        <v>CAPFOR_564_44_3_202223</v>
      </c>
      <c r="AF1295" s="41">
        <v>202223</v>
      </c>
      <c r="AG1295" s="41" t="s">
        <v>46</v>
      </c>
      <c r="AH1295" s="41">
        <v>564</v>
      </c>
      <c r="AI1295" s="41">
        <v>44</v>
      </c>
      <c r="AJ1295" s="41" t="s">
        <v>3261</v>
      </c>
      <c r="AK1295" s="41">
        <v>3</v>
      </c>
      <c r="AL1295" s="186">
        <v>5207</v>
      </c>
    </row>
    <row r="1296" spans="31:38" x14ac:dyDescent="0.35">
      <c r="AE1296" s="41" t="str">
        <f t="shared" si="62"/>
        <v>CAPFOR_564_45_3_202223</v>
      </c>
      <c r="AF1296" s="41">
        <v>202223</v>
      </c>
      <c r="AG1296" s="41" t="s">
        <v>46</v>
      </c>
      <c r="AH1296" s="41">
        <v>564</v>
      </c>
      <c r="AI1296" s="41">
        <v>45</v>
      </c>
      <c r="AJ1296" s="41" t="s">
        <v>3262</v>
      </c>
      <c r="AK1296" s="41">
        <v>3</v>
      </c>
      <c r="AL1296" s="186">
        <v>10989</v>
      </c>
    </row>
    <row r="1297" spans="31:38" x14ac:dyDescent="0.35">
      <c r="AE1297" s="41" t="str">
        <f t="shared" si="62"/>
        <v>CAPFOR_564_46_3_202223</v>
      </c>
      <c r="AF1297" s="41">
        <v>202223</v>
      </c>
      <c r="AG1297" s="41" t="s">
        <v>46</v>
      </c>
      <c r="AH1297" s="41">
        <v>564</v>
      </c>
      <c r="AI1297" s="41">
        <v>46</v>
      </c>
      <c r="AJ1297" s="41" t="s">
        <v>2060</v>
      </c>
      <c r="AK1297" s="41">
        <v>3</v>
      </c>
      <c r="AL1297" s="186">
        <v>0</v>
      </c>
    </row>
    <row r="1298" spans="31:38" x14ac:dyDescent="0.35">
      <c r="AE1298" s="41" t="str">
        <f t="shared" si="62"/>
        <v>CAPFOR_564_47_3_202223</v>
      </c>
      <c r="AF1298" s="41">
        <v>202223</v>
      </c>
      <c r="AG1298" s="41" t="s">
        <v>46</v>
      </c>
      <c r="AH1298" s="41">
        <v>564</v>
      </c>
      <c r="AI1298" s="41">
        <v>47</v>
      </c>
      <c r="AJ1298" s="41" t="s">
        <v>2061</v>
      </c>
      <c r="AK1298" s="41">
        <v>3</v>
      </c>
      <c r="AL1298" s="186">
        <v>0</v>
      </c>
    </row>
    <row r="1299" spans="31:38" x14ac:dyDescent="0.35">
      <c r="AE1299" s="41" t="str">
        <f t="shared" si="62"/>
        <v>CAPFOR_564_48_3_202223</v>
      </c>
      <c r="AF1299" s="41">
        <v>202223</v>
      </c>
      <c r="AG1299" s="41" t="s">
        <v>46</v>
      </c>
      <c r="AH1299" s="41">
        <v>564</v>
      </c>
      <c r="AI1299" s="41">
        <v>48</v>
      </c>
      <c r="AJ1299" s="41" t="s">
        <v>2029</v>
      </c>
      <c r="AK1299" s="41">
        <v>3</v>
      </c>
      <c r="AL1299" s="186">
        <v>0</v>
      </c>
    </row>
    <row r="1300" spans="31:38" x14ac:dyDescent="0.35">
      <c r="AE1300" s="41" t="str">
        <f t="shared" si="62"/>
        <v>CAPFOR_564_49_3_202223</v>
      </c>
      <c r="AF1300" s="41">
        <v>202223</v>
      </c>
      <c r="AG1300" s="41" t="s">
        <v>46</v>
      </c>
      <c r="AH1300" s="41">
        <v>564</v>
      </c>
      <c r="AI1300" s="41">
        <v>49</v>
      </c>
      <c r="AJ1300" s="41" t="s">
        <v>2030</v>
      </c>
      <c r="AK1300" s="41">
        <v>3</v>
      </c>
      <c r="AL1300" s="186">
        <v>0</v>
      </c>
    </row>
    <row r="1301" spans="31:38" x14ac:dyDescent="0.35">
      <c r="AE1301" s="41" t="str">
        <f t="shared" si="62"/>
        <v>CAPFOR_564_50_3_202223</v>
      </c>
      <c r="AF1301" s="41">
        <v>202223</v>
      </c>
      <c r="AG1301" s="41" t="s">
        <v>46</v>
      </c>
      <c r="AH1301" s="41">
        <v>564</v>
      </c>
      <c r="AI1301" s="41">
        <v>50</v>
      </c>
      <c r="AJ1301" s="41" t="s">
        <v>2031</v>
      </c>
      <c r="AK1301" s="41">
        <v>3</v>
      </c>
      <c r="AL1301" s="186">
        <v>0</v>
      </c>
    </row>
    <row r="1302" spans="31:38" x14ac:dyDescent="0.35">
      <c r="AE1302" s="41" t="str">
        <f t="shared" si="62"/>
        <v>CAPFOR_566_1_1_202223</v>
      </c>
      <c r="AF1302" s="41">
        <v>202223</v>
      </c>
      <c r="AG1302" s="41" t="s">
        <v>46</v>
      </c>
      <c r="AH1302" s="41">
        <v>566</v>
      </c>
      <c r="AI1302" s="41">
        <v>1</v>
      </c>
      <c r="AJ1302" s="41" t="s">
        <v>1334</v>
      </c>
      <c r="AK1302" s="41">
        <v>1</v>
      </c>
      <c r="AL1302" s="186">
        <v>0</v>
      </c>
    </row>
    <row r="1303" spans="31:38" x14ac:dyDescent="0.35">
      <c r="AE1303" s="41" t="str">
        <f t="shared" si="62"/>
        <v>CAPFOR_566_2_1_202223</v>
      </c>
      <c r="AF1303" s="41">
        <v>202223</v>
      </c>
      <c r="AG1303" s="41" t="s">
        <v>46</v>
      </c>
      <c r="AH1303" s="41">
        <v>566</v>
      </c>
      <c r="AI1303" s="41">
        <v>2</v>
      </c>
      <c r="AJ1303" s="41" t="s">
        <v>3254</v>
      </c>
      <c r="AK1303" s="41">
        <v>1</v>
      </c>
      <c r="AL1303" s="186">
        <v>0</v>
      </c>
    </row>
    <row r="1304" spans="31:38" x14ac:dyDescent="0.35">
      <c r="AE1304" s="41" t="str">
        <f t="shared" si="62"/>
        <v>CAPFOR_566_3_1_202223</v>
      </c>
      <c r="AF1304" s="41">
        <v>202223</v>
      </c>
      <c r="AG1304" s="41" t="s">
        <v>46</v>
      </c>
      <c r="AH1304" s="41">
        <v>566</v>
      </c>
      <c r="AI1304" s="41">
        <v>3</v>
      </c>
      <c r="AJ1304" s="41" t="s">
        <v>3165</v>
      </c>
      <c r="AK1304" s="41">
        <v>1</v>
      </c>
      <c r="AL1304" s="186">
        <v>0</v>
      </c>
    </row>
    <row r="1305" spans="31:38" x14ac:dyDescent="0.35">
      <c r="AE1305" s="41" t="str">
        <f t="shared" si="62"/>
        <v>CAPFOR_566_4_1_202223</v>
      </c>
      <c r="AF1305" s="41">
        <v>202223</v>
      </c>
      <c r="AG1305" s="41" t="s">
        <v>46</v>
      </c>
      <c r="AH1305" s="41">
        <v>566</v>
      </c>
      <c r="AI1305" s="41">
        <v>4</v>
      </c>
      <c r="AJ1305" s="41" t="s">
        <v>3255</v>
      </c>
      <c r="AK1305" s="41">
        <v>1</v>
      </c>
      <c r="AL1305" s="186">
        <v>0</v>
      </c>
    </row>
    <row r="1306" spans="31:38" x14ac:dyDescent="0.35">
      <c r="AE1306" s="41" t="str">
        <f t="shared" si="62"/>
        <v>CAPFOR_566_5_1_202223</v>
      </c>
      <c r="AF1306" s="41">
        <v>202223</v>
      </c>
      <c r="AG1306" s="41" t="s">
        <v>46</v>
      </c>
      <c r="AH1306" s="41">
        <v>566</v>
      </c>
      <c r="AI1306" s="41">
        <v>5</v>
      </c>
      <c r="AJ1306" s="41" t="s">
        <v>664</v>
      </c>
      <c r="AK1306" s="41">
        <v>1</v>
      </c>
      <c r="AL1306" s="186">
        <v>0</v>
      </c>
    </row>
    <row r="1307" spans="31:38" x14ac:dyDescent="0.35">
      <c r="AE1307" s="41" t="str">
        <f t="shared" si="62"/>
        <v>CAPFOR_566_6_1_202223</v>
      </c>
      <c r="AF1307" s="41">
        <v>202223</v>
      </c>
      <c r="AG1307" s="41" t="s">
        <v>46</v>
      </c>
      <c r="AH1307" s="41">
        <v>566</v>
      </c>
      <c r="AI1307" s="41">
        <v>6</v>
      </c>
      <c r="AJ1307" s="41" t="s">
        <v>3192</v>
      </c>
      <c r="AK1307" s="41">
        <v>1</v>
      </c>
      <c r="AL1307" s="186">
        <v>0</v>
      </c>
    </row>
    <row r="1308" spans="31:38" x14ac:dyDescent="0.35">
      <c r="AE1308" s="41" t="str">
        <f t="shared" si="62"/>
        <v>CAPFOR_566_7_1_202223</v>
      </c>
      <c r="AF1308" s="41">
        <v>202223</v>
      </c>
      <c r="AG1308" s="41" t="s">
        <v>46</v>
      </c>
      <c r="AH1308" s="41">
        <v>566</v>
      </c>
      <c r="AI1308" s="41">
        <v>7</v>
      </c>
      <c r="AJ1308" s="41" t="s">
        <v>2157</v>
      </c>
      <c r="AK1308" s="41">
        <v>1</v>
      </c>
      <c r="AL1308" s="186">
        <v>0</v>
      </c>
    </row>
    <row r="1309" spans="31:38" x14ac:dyDescent="0.35">
      <c r="AE1309" s="41" t="str">
        <f t="shared" si="62"/>
        <v>CAPFOR_566_8_1_202223</v>
      </c>
      <c r="AF1309" s="41">
        <v>202223</v>
      </c>
      <c r="AG1309" s="41" t="s">
        <v>46</v>
      </c>
      <c r="AH1309" s="41">
        <v>566</v>
      </c>
      <c r="AI1309" s="41">
        <v>8</v>
      </c>
      <c r="AJ1309" s="41" t="s">
        <v>3449</v>
      </c>
      <c r="AK1309" s="41">
        <v>1</v>
      </c>
      <c r="AL1309" s="186">
        <v>0</v>
      </c>
    </row>
    <row r="1310" spans="31:38" x14ac:dyDescent="0.35">
      <c r="AE1310" s="41" t="str">
        <f t="shared" si="62"/>
        <v>CAPFOR_566_9_1_202223</v>
      </c>
      <c r="AF1310" s="41">
        <v>202223</v>
      </c>
      <c r="AG1310" s="41" t="s">
        <v>46</v>
      </c>
      <c r="AH1310" s="41">
        <v>566</v>
      </c>
      <c r="AI1310" s="41">
        <v>9</v>
      </c>
      <c r="AJ1310" s="41" t="s">
        <v>2322</v>
      </c>
      <c r="AK1310" s="41">
        <v>1</v>
      </c>
      <c r="AL1310" s="186">
        <v>0</v>
      </c>
    </row>
    <row r="1311" spans="31:38" x14ac:dyDescent="0.35">
      <c r="AE1311" s="41" t="str">
        <f t="shared" si="62"/>
        <v>CAPFOR_566_10_1_202223</v>
      </c>
      <c r="AF1311" s="41">
        <v>202223</v>
      </c>
      <c r="AG1311" s="41" t="s">
        <v>46</v>
      </c>
      <c r="AH1311" s="41">
        <v>566</v>
      </c>
      <c r="AI1311" s="41">
        <v>10</v>
      </c>
      <c r="AJ1311" s="41" t="s">
        <v>3196</v>
      </c>
      <c r="AK1311" s="41">
        <v>1</v>
      </c>
      <c r="AL1311" s="186">
        <v>0</v>
      </c>
    </row>
    <row r="1312" spans="31:38" x14ac:dyDescent="0.35">
      <c r="AE1312" s="41" t="str">
        <f t="shared" si="62"/>
        <v>CAPFOR_566_11_1_202223</v>
      </c>
      <c r="AF1312" s="41">
        <v>202223</v>
      </c>
      <c r="AG1312" s="41" t="s">
        <v>46</v>
      </c>
      <c r="AH1312" s="41">
        <v>566</v>
      </c>
      <c r="AI1312" s="41">
        <v>11</v>
      </c>
      <c r="AJ1312" s="41" t="s">
        <v>3450</v>
      </c>
      <c r="AK1312" s="41">
        <v>1</v>
      </c>
      <c r="AL1312" s="186">
        <v>0</v>
      </c>
    </row>
    <row r="1313" spans="31:38" x14ac:dyDescent="0.35">
      <c r="AE1313" s="41" t="str">
        <f t="shared" si="62"/>
        <v>CAPFOR_566_12_1_202223</v>
      </c>
      <c r="AF1313" s="41">
        <v>202223</v>
      </c>
      <c r="AG1313" s="41" t="s">
        <v>46</v>
      </c>
      <c r="AH1313" s="41">
        <v>566</v>
      </c>
      <c r="AI1313" s="41">
        <v>12</v>
      </c>
      <c r="AJ1313" s="41" t="s">
        <v>3170</v>
      </c>
      <c r="AK1313" s="41">
        <v>1</v>
      </c>
      <c r="AL1313" s="186">
        <v>11104</v>
      </c>
    </row>
    <row r="1314" spans="31:38" x14ac:dyDescent="0.35">
      <c r="AE1314" s="41" t="str">
        <f t="shared" si="62"/>
        <v>CAPFOR_566_13_1_202223</v>
      </c>
      <c r="AF1314" s="41">
        <v>202223</v>
      </c>
      <c r="AG1314" s="41" t="s">
        <v>46</v>
      </c>
      <c r="AH1314" s="41">
        <v>566</v>
      </c>
      <c r="AI1314" s="41">
        <v>13</v>
      </c>
      <c r="AJ1314" s="41" t="s">
        <v>3451</v>
      </c>
      <c r="AK1314" s="41">
        <v>1</v>
      </c>
      <c r="AL1314" s="186">
        <v>11104</v>
      </c>
    </row>
    <row r="1315" spans="31:38" x14ac:dyDescent="0.35">
      <c r="AE1315" s="41" t="str">
        <f t="shared" si="62"/>
        <v>CAPFOR_566_14_1_202223</v>
      </c>
      <c r="AF1315" s="41">
        <v>202223</v>
      </c>
      <c r="AG1315" s="41" t="s">
        <v>46</v>
      </c>
      <c r="AH1315" s="41">
        <v>566</v>
      </c>
      <c r="AI1315" s="41">
        <v>14</v>
      </c>
      <c r="AJ1315" s="41" t="s">
        <v>3452</v>
      </c>
      <c r="AK1315" s="41">
        <v>1</v>
      </c>
      <c r="AL1315" s="186">
        <v>0</v>
      </c>
    </row>
    <row r="1316" spans="31:38" x14ac:dyDescent="0.35">
      <c r="AE1316" s="41" t="str">
        <f t="shared" si="62"/>
        <v>CAPFOR_566_15_1_202223</v>
      </c>
      <c r="AF1316" s="41">
        <v>202223</v>
      </c>
      <c r="AG1316" s="41" t="s">
        <v>46</v>
      </c>
      <c r="AH1316" s="41">
        <v>566</v>
      </c>
      <c r="AI1316" s="41">
        <v>15</v>
      </c>
      <c r="AJ1316" s="41" t="s">
        <v>3256</v>
      </c>
      <c r="AK1316" s="41">
        <v>1</v>
      </c>
      <c r="AL1316" s="186">
        <v>0</v>
      </c>
    </row>
    <row r="1317" spans="31:38" x14ac:dyDescent="0.35">
      <c r="AE1317" s="41" t="str">
        <f t="shared" si="62"/>
        <v>CAPFOR_566_16_1_202223</v>
      </c>
      <c r="AF1317" s="41">
        <v>202223</v>
      </c>
      <c r="AG1317" s="41" t="s">
        <v>46</v>
      </c>
      <c r="AH1317" s="41">
        <v>566</v>
      </c>
      <c r="AI1317" s="41">
        <v>16</v>
      </c>
      <c r="AJ1317" s="41" t="s">
        <v>3453</v>
      </c>
      <c r="AK1317" s="41">
        <v>1</v>
      </c>
      <c r="AL1317" s="186">
        <v>11104</v>
      </c>
    </row>
    <row r="1318" spans="31:38" x14ac:dyDescent="0.35">
      <c r="AE1318" s="41" t="str">
        <f t="shared" si="62"/>
        <v>CAPFOR_566_17_1_202223</v>
      </c>
      <c r="AF1318" s="41">
        <v>202223</v>
      </c>
      <c r="AG1318" s="41" t="s">
        <v>46</v>
      </c>
      <c r="AH1318" s="41">
        <v>566</v>
      </c>
      <c r="AI1318" s="41">
        <v>17</v>
      </c>
      <c r="AJ1318" s="41" t="s">
        <v>2010</v>
      </c>
      <c r="AK1318" s="41">
        <v>1</v>
      </c>
      <c r="AL1318" s="186">
        <v>0</v>
      </c>
    </row>
    <row r="1319" spans="31:38" x14ac:dyDescent="0.35">
      <c r="AE1319" s="41" t="str">
        <f t="shared" si="62"/>
        <v>CAPFOR_566_17.1_1_202223</v>
      </c>
      <c r="AF1319" s="41">
        <v>202223</v>
      </c>
      <c r="AG1319" s="41" t="s">
        <v>46</v>
      </c>
      <c r="AH1319" s="41">
        <v>566</v>
      </c>
      <c r="AI1319" s="41">
        <v>17.100000000000001</v>
      </c>
      <c r="AJ1319" s="41" t="s">
        <v>3494</v>
      </c>
      <c r="AK1319" s="41">
        <v>1</v>
      </c>
      <c r="AL1319" s="186">
        <v>0</v>
      </c>
    </row>
    <row r="1320" spans="31:38" x14ac:dyDescent="0.35">
      <c r="AE1320" s="41" t="str">
        <f t="shared" si="62"/>
        <v>CAPFOR_566_19_3_202223</v>
      </c>
      <c r="AF1320" s="41">
        <v>202223</v>
      </c>
      <c r="AG1320" s="41" t="s">
        <v>46</v>
      </c>
      <c r="AH1320" s="41">
        <v>566</v>
      </c>
      <c r="AI1320" s="41">
        <v>19</v>
      </c>
      <c r="AJ1320" s="41" t="s">
        <v>3258</v>
      </c>
      <c r="AK1320" s="41">
        <v>3</v>
      </c>
      <c r="AL1320" s="186">
        <v>11104</v>
      </c>
    </row>
    <row r="1321" spans="31:38" x14ac:dyDescent="0.35">
      <c r="AE1321" s="41" t="str">
        <f t="shared" si="62"/>
        <v>CAPFOR_566_20_3_202223</v>
      </c>
      <c r="AF1321" s="41">
        <v>202223</v>
      </c>
      <c r="AG1321" s="41" t="s">
        <v>46</v>
      </c>
      <c r="AH1321" s="41">
        <v>566</v>
      </c>
      <c r="AI1321" s="41">
        <v>20</v>
      </c>
      <c r="AJ1321" s="41" t="s">
        <v>1308</v>
      </c>
      <c r="AK1321" s="41">
        <v>3</v>
      </c>
      <c r="AL1321" s="186">
        <v>0</v>
      </c>
    </row>
    <row r="1322" spans="31:38" x14ac:dyDescent="0.35">
      <c r="AE1322" s="41" t="str">
        <f t="shared" si="62"/>
        <v>CAPFOR_566_21_3_202223</v>
      </c>
      <c r="AF1322" s="41">
        <v>202223</v>
      </c>
      <c r="AG1322" s="41" t="s">
        <v>46</v>
      </c>
      <c r="AH1322" s="41">
        <v>566</v>
      </c>
      <c r="AI1322" s="41">
        <v>21</v>
      </c>
      <c r="AJ1322" s="41" t="s">
        <v>1309</v>
      </c>
      <c r="AK1322" s="41">
        <v>3</v>
      </c>
      <c r="AL1322" s="186">
        <v>1610</v>
      </c>
    </row>
    <row r="1323" spans="31:38" x14ac:dyDescent="0.35">
      <c r="AE1323" s="41" t="str">
        <f t="shared" si="62"/>
        <v>CAPFOR_566_22_3_202223</v>
      </c>
      <c r="AF1323" s="41">
        <v>202223</v>
      </c>
      <c r="AG1323" s="41" t="s">
        <v>46</v>
      </c>
      <c r="AH1323" s="41">
        <v>566</v>
      </c>
      <c r="AI1323" s="41">
        <v>22</v>
      </c>
      <c r="AJ1323" s="41" t="s">
        <v>3454</v>
      </c>
      <c r="AK1323" s="41">
        <v>3</v>
      </c>
      <c r="AL1323" s="186">
        <v>1610</v>
      </c>
    </row>
    <row r="1324" spans="31:38" x14ac:dyDescent="0.35">
      <c r="AE1324" s="41" t="str">
        <f t="shared" si="62"/>
        <v>CAPFOR_566_23_3_202223</v>
      </c>
      <c r="AF1324" s="41">
        <v>202223</v>
      </c>
      <c r="AG1324" s="41" t="s">
        <v>46</v>
      </c>
      <c r="AH1324" s="41">
        <v>566</v>
      </c>
      <c r="AI1324" s="41">
        <v>23</v>
      </c>
      <c r="AJ1324" s="41" t="s">
        <v>2027</v>
      </c>
      <c r="AK1324" s="41">
        <v>3</v>
      </c>
      <c r="AL1324" s="186">
        <v>0</v>
      </c>
    </row>
    <row r="1325" spans="31:38" x14ac:dyDescent="0.35">
      <c r="AE1325" s="41" t="str">
        <f t="shared" si="62"/>
        <v>CAPFOR_566_25_3_202223</v>
      </c>
      <c r="AF1325" s="41">
        <v>202223</v>
      </c>
      <c r="AG1325" s="41" t="s">
        <v>46</v>
      </c>
      <c r="AH1325" s="41">
        <v>566</v>
      </c>
      <c r="AI1325" s="41">
        <v>25</v>
      </c>
      <c r="AJ1325" s="41" t="s">
        <v>1370</v>
      </c>
      <c r="AK1325" s="41">
        <v>3</v>
      </c>
      <c r="AL1325" s="186">
        <v>0</v>
      </c>
    </row>
    <row r="1326" spans="31:38" x14ac:dyDescent="0.35">
      <c r="AE1326" s="41" t="str">
        <f t="shared" si="62"/>
        <v>CAPFOR_566_26_3_202223</v>
      </c>
      <c r="AF1326" s="41">
        <v>202223</v>
      </c>
      <c r="AG1326" s="41" t="s">
        <v>46</v>
      </c>
      <c r="AH1326" s="41">
        <v>566</v>
      </c>
      <c r="AI1326" s="41">
        <v>26</v>
      </c>
      <c r="AJ1326" s="41" t="s">
        <v>2032</v>
      </c>
      <c r="AK1326" s="41">
        <v>3</v>
      </c>
      <c r="AL1326" s="186">
        <v>536</v>
      </c>
    </row>
    <row r="1327" spans="31:38" x14ac:dyDescent="0.35">
      <c r="AE1327" s="41" t="str">
        <f t="shared" si="62"/>
        <v>CAPFOR_566_27_3_202223</v>
      </c>
      <c r="AF1327" s="41">
        <v>202223</v>
      </c>
      <c r="AG1327" s="41" t="s">
        <v>46</v>
      </c>
      <c r="AH1327" s="41">
        <v>566</v>
      </c>
      <c r="AI1327" s="41">
        <v>27</v>
      </c>
      <c r="AJ1327" s="41" t="s">
        <v>2033</v>
      </c>
      <c r="AK1327" s="41">
        <v>3</v>
      </c>
      <c r="AL1327" s="186">
        <v>0</v>
      </c>
    </row>
    <row r="1328" spans="31:38" x14ac:dyDescent="0.35">
      <c r="AE1328" s="41" t="str">
        <f t="shared" si="62"/>
        <v>CAPFOR_566_28_3_202223</v>
      </c>
      <c r="AF1328" s="41">
        <v>202223</v>
      </c>
      <c r="AG1328" s="41" t="s">
        <v>46</v>
      </c>
      <c r="AH1328" s="41">
        <v>566</v>
      </c>
      <c r="AI1328" s="41">
        <v>28</v>
      </c>
      <c r="AJ1328" s="41" t="s">
        <v>2034</v>
      </c>
      <c r="AK1328" s="41">
        <v>3</v>
      </c>
      <c r="AL1328" s="186">
        <v>5329</v>
      </c>
    </row>
    <row r="1329" spans="31:38" x14ac:dyDescent="0.35">
      <c r="AE1329" s="41" t="str">
        <f t="shared" si="62"/>
        <v>CAPFOR_566_29_3_202223</v>
      </c>
      <c r="AF1329" s="41">
        <v>202223</v>
      </c>
      <c r="AG1329" s="41" t="s">
        <v>46</v>
      </c>
      <c r="AH1329" s="41">
        <v>566</v>
      </c>
      <c r="AI1329" s="41">
        <v>29</v>
      </c>
      <c r="AJ1329" s="41" t="s">
        <v>2035</v>
      </c>
      <c r="AK1329" s="41">
        <v>3</v>
      </c>
      <c r="AL1329" s="186">
        <v>0</v>
      </c>
    </row>
    <row r="1330" spans="31:38" x14ac:dyDescent="0.35">
      <c r="AE1330" s="41" t="str">
        <f t="shared" si="62"/>
        <v>CAPFOR_566_30_3_202223</v>
      </c>
      <c r="AF1330" s="41">
        <v>202223</v>
      </c>
      <c r="AG1330" s="41" t="s">
        <v>46</v>
      </c>
      <c r="AH1330" s="41">
        <v>566</v>
      </c>
      <c r="AI1330" s="41">
        <v>30</v>
      </c>
      <c r="AJ1330" s="41" t="s">
        <v>1357</v>
      </c>
      <c r="AK1330" s="41">
        <v>3</v>
      </c>
      <c r="AL1330" s="186">
        <v>0</v>
      </c>
    </row>
    <row r="1331" spans="31:38" x14ac:dyDescent="0.35">
      <c r="AE1331" s="41" t="str">
        <f t="shared" si="62"/>
        <v>CAPFOR_566_30.1_3_202223</v>
      </c>
      <c r="AF1331" s="41">
        <v>202223</v>
      </c>
      <c r="AG1331" s="41" t="s">
        <v>46</v>
      </c>
      <c r="AH1331" s="41">
        <v>566</v>
      </c>
      <c r="AI1331" s="41">
        <v>30.1</v>
      </c>
      <c r="AJ1331" s="41" t="s">
        <v>3616</v>
      </c>
      <c r="AK1331" s="41">
        <v>3</v>
      </c>
      <c r="AL1331" s="186">
        <v>0</v>
      </c>
    </row>
    <row r="1332" spans="31:38" x14ac:dyDescent="0.35">
      <c r="AE1332" s="41" t="str">
        <f t="shared" si="62"/>
        <v>CAPFOR_566_30.2_3_202223</v>
      </c>
      <c r="AF1332" s="41">
        <v>202223</v>
      </c>
      <c r="AG1332" s="41" t="s">
        <v>46</v>
      </c>
      <c r="AH1332" s="41">
        <v>566</v>
      </c>
      <c r="AI1332" s="41">
        <v>30.2</v>
      </c>
      <c r="AJ1332" s="41" t="s">
        <v>3617</v>
      </c>
      <c r="AK1332" s="41">
        <v>3</v>
      </c>
      <c r="AL1332" s="186">
        <v>0</v>
      </c>
    </row>
    <row r="1333" spans="31:38" x14ac:dyDescent="0.35">
      <c r="AE1333" s="41" t="str">
        <f t="shared" si="62"/>
        <v>CAPFOR_566_31_3_202223</v>
      </c>
      <c r="AF1333" s="41">
        <v>202223</v>
      </c>
      <c r="AG1333" s="41" t="s">
        <v>46</v>
      </c>
      <c r="AH1333" s="41">
        <v>566</v>
      </c>
      <c r="AI1333" s="41">
        <v>31</v>
      </c>
      <c r="AJ1333" s="41" t="s">
        <v>1358</v>
      </c>
      <c r="AK1333" s="41">
        <v>3</v>
      </c>
      <c r="AL1333" s="186">
        <v>5239</v>
      </c>
    </row>
    <row r="1334" spans="31:38" x14ac:dyDescent="0.35">
      <c r="AE1334" s="41" t="str">
        <f t="shared" si="62"/>
        <v>CAPFOR_566_31.1_3_202223</v>
      </c>
      <c r="AF1334" s="41">
        <v>202223</v>
      </c>
      <c r="AG1334" s="41" t="s">
        <v>46</v>
      </c>
      <c r="AH1334" s="41">
        <v>566</v>
      </c>
      <c r="AI1334" s="41">
        <v>31.1</v>
      </c>
      <c r="AJ1334" s="41" t="s">
        <v>2038</v>
      </c>
      <c r="AK1334" s="41">
        <v>3</v>
      </c>
      <c r="AL1334" s="186">
        <v>5239</v>
      </c>
    </row>
    <row r="1335" spans="31:38" x14ac:dyDescent="0.35">
      <c r="AE1335" s="41" t="str">
        <f t="shared" si="62"/>
        <v>CAPFOR_566_31.2_3_202223</v>
      </c>
      <c r="AF1335" s="41">
        <v>202223</v>
      </c>
      <c r="AG1335" s="41" t="s">
        <v>46</v>
      </c>
      <c r="AH1335" s="41">
        <v>566</v>
      </c>
      <c r="AI1335" s="41">
        <v>31.2</v>
      </c>
      <c r="AJ1335" s="41" t="s">
        <v>2039</v>
      </c>
      <c r="AK1335" s="41">
        <v>3</v>
      </c>
      <c r="AL1335" s="186">
        <v>0</v>
      </c>
    </row>
    <row r="1336" spans="31:38" x14ac:dyDescent="0.35">
      <c r="AE1336" s="41" t="str">
        <f t="shared" si="62"/>
        <v>CAPFOR_566_32_3_202223</v>
      </c>
      <c r="AF1336" s="41">
        <v>202223</v>
      </c>
      <c r="AG1336" s="41" t="s">
        <v>46</v>
      </c>
      <c r="AH1336" s="41">
        <v>566</v>
      </c>
      <c r="AI1336" s="41">
        <v>32</v>
      </c>
      <c r="AJ1336" s="41" t="s">
        <v>3455</v>
      </c>
      <c r="AK1336" s="41">
        <v>3</v>
      </c>
      <c r="AL1336" s="186">
        <v>11104</v>
      </c>
    </row>
    <row r="1337" spans="31:38" x14ac:dyDescent="0.35">
      <c r="AE1337" s="41" t="str">
        <f t="shared" si="62"/>
        <v>CAPFOR_566_33_3_202223</v>
      </c>
      <c r="AF1337" s="41">
        <v>202223</v>
      </c>
      <c r="AG1337" s="41" t="s">
        <v>46</v>
      </c>
      <c r="AH1337" s="41">
        <v>566</v>
      </c>
      <c r="AI1337" s="41">
        <v>33</v>
      </c>
      <c r="AJ1337" s="41" t="s">
        <v>2043</v>
      </c>
      <c r="AK1337" s="41">
        <v>3</v>
      </c>
      <c r="AL1337" s="186">
        <v>28037</v>
      </c>
    </row>
    <row r="1338" spans="31:38" x14ac:dyDescent="0.35">
      <c r="AE1338" s="41" t="str">
        <f t="shared" si="62"/>
        <v>CAPFOR_566_33.5_3_202223</v>
      </c>
      <c r="AF1338" s="41">
        <v>202223</v>
      </c>
      <c r="AG1338" s="41" t="s">
        <v>46</v>
      </c>
      <c r="AH1338" s="41">
        <v>566</v>
      </c>
      <c r="AI1338" s="41">
        <v>33.5</v>
      </c>
      <c r="AJ1338" s="41" t="s">
        <v>3281</v>
      </c>
      <c r="AK1338" s="41">
        <v>3</v>
      </c>
      <c r="AL1338" s="186">
        <v>0</v>
      </c>
    </row>
    <row r="1339" spans="31:38" x14ac:dyDescent="0.35">
      <c r="AE1339" s="41" t="str">
        <f t="shared" si="62"/>
        <v>CAPFOR_566_34_3_202223</v>
      </c>
      <c r="AF1339" s="41">
        <v>202223</v>
      </c>
      <c r="AG1339" s="41" t="s">
        <v>46</v>
      </c>
      <c r="AH1339" s="41">
        <v>566</v>
      </c>
      <c r="AI1339" s="41">
        <v>34</v>
      </c>
      <c r="AJ1339" s="41" t="s">
        <v>3456</v>
      </c>
      <c r="AK1339" s="41">
        <v>3</v>
      </c>
      <c r="AL1339" s="186">
        <v>5239</v>
      </c>
    </row>
    <row r="1340" spans="31:38" x14ac:dyDescent="0.35">
      <c r="AE1340" s="41" t="str">
        <f t="shared" si="62"/>
        <v>CAPFOR_566_35_3_202223</v>
      </c>
      <c r="AF1340" s="41">
        <v>202223</v>
      </c>
      <c r="AG1340" s="41" t="s">
        <v>46</v>
      </c>
      <c r="AH1340" s="41">
        <v>566</v>
      </c>
      <c r="AI1340" s="41">
        <v>35</v>
      </c>
      <c r="AJ1340" s="41" t="s">
        <v>2044</v>
      </c>
      <c r="AK1340" s="41">
        <v>3</v>
      </c>
      <c r="AL1340" s="186">
        <v>2392</v>
      </c>
    </row>
    <row r="1341" spans="31:38" x14ac:dyDescent="0.35">
      <c r="AE1341" s="41" t="str">
        <f t="shared" si="62"/>
        <v>CAPFOR_566_36_3_202223</v>
      </c>
      <c r="AF1341" s="41">
        <v>202223</v>
      </c>
      <c r="AG1341" s="41" t="s">
        <v>46</v>
      </c>
      <c r="AH1341" s="41">
        <v>566</v>
      </c>
      <c r="AI1341" s="41">
        <v>36</v>
      </c>
      <c r="AJ1341" s="41" t="s">
        <v>3457</v>
      </c>
      <c r="AK1341" s="41">
        <v>3</v>
      </c>
      <c r="AL1341" s="186">
        <v>2847</v>
      </c>
    </row>
    <row r="1342" spans="31:38" x14ac:dyDescent="0.35">
      <c r="AE1342" s="41" t="str">
        <f t="shared" si="62"/>
        <v>CAPFOR_566_37_3_202223</v>
      </c>
      <c r="AF1342" s="41">
        <v>202223</v>
      </c>
      <c r="AG1342" s="41" t="s">
        <v>46</v>
      </c>
      <c r="AH1342" s="41">
        <v>566</v>
      </c>
      <c r="AI1342" s="41">
        <v>37</v>
      </c>
      <c r="AJ1342" s="41" t="s">
        <v>3458</v>
      </c>
      <c r="AK1342" s="41">
        <v>3</v>
      </c>
      <c r="AL1342" s="186">
        <v>30884</v>
      </c>
    </row>
    <row r="1343" spans="31:38" x14ac:dyDescent="0.35">
      <c r="AE1343" s="41" t="str">
        <f t="shared" si="62"/>
        <v>CAPFOR_566_38_3_202223</v>
      </c>
      <c r="AF1343" s="41">
        <v>202223</v>
      </c>
      <c r="AG1343" s="41" t="s">
        <v>46</v>
      </c>
      <c r="AH1343" s="41">
        <v>566</v>
      </c>
      <c r="AI1343" s="41">
        <v>38</v>
      </c>
      <c r="AJ1343" s="41" t="s">
        <v>2046</v>
      </c>
      <c r="AK1343" s="41">
        <v>3</v>
      </c>
      <c r="AL1343" s="186">
        <v>8875</v>
      </c>
    </row>
    <row r="1344" spans="31:38" x14ac:dyDescent="0.35">
      <c r="AE1344" s="41" t="str">
        <f t="shared" si="62"/>
        <v>CAPFOR_566_39_3_202223</v>
      </c>
      <c r="AF1344" s="41">
        <v>202223</v>
      </c>
      <c r="AG1344" s="41" t="s">
        <v>46</v>
      </c>
      <c r="AH1344" s="41">
        <v>566</v>
      </c>
      <c r="AI1344" s="41">
        <v>39</v>
      </c>
      <c r="AJ1344" s="41" t="s">
        <v>2047</v>
      </c>
      <c r="AK1344" s="41">
        <v>3</v>
      </c>
      <c r="AL1344" s="186">
        <v>8226</v>
      </c>
    </row>
    <row r="1345" spans="31:38" x14ac:dyDescent="0.35">
      <c r="AE1345" s="41" t="str">
        <f t="shared" si="62"/>
        <v>CAPFOR_566_40_3_202223</v>
      </c>
      <c r="AF1345" s="41">
        <v>202223</v>
      </c>
      <c r="AG1345" s="41" t="s">
        <v>46</v>
      </c>
      <c r="AH1345" s="41">
        <v>566</v>
      </c>
      <c r="AI1345" s="41">
        <v>40</v>
      </c>
      <c r="AJ1345" s="41" t="s">
        <v>2048</v>
      </c>
      <c r="AK1345" s="41">
        <v>3</v>
      </c>
      <c r="AL1345" s="186">
        <v>22306</v>
      </c>
    </row>
    <row r="1346" spans="31:38" x14ac:dyDescent="0.35">
      <c r="AE1346" s="41" t="str">
        <f t="shared" si="62"/>
        <v>CAPFOR_566_41_3_202223</v>
      </c>
      <c r="AF1346" s="41">
        <v>202223</v>
      </c>
      <c r="AG1346" s="41" t="s">
        <v>46</v>
      </c>
      <c r="AH1346" s="41">
        <v>566</v>
      </c>
      <c r="AI1346" s="41">
        <v>41</v>
      </c>
      <c r="AJ1346" s="41" t="s">
        <v>2049</v>
      </c>
      <c r="AK1346" s="41">
        <v>3</v>
      </c>
      <c r="AL1346" s="186">
        <v>8375</v>
      </c>
    </row>
    <row r="1347" spans="31:38" x14ac:dyDescent="0.35">
      <c r="AE1347" s="41" t="str">
        <f t="shared" si="62"/>
        <v>CAPFOR_566_42_3_202223</v>
      </c>
      <c r="AF1347" s="41">
        <v>202223</v>
      </c>
      <c r="AG1347" s="41" t="s">
        <v>46</v>
      </c>
      <c r="AH1347" s="41">
        <v>566</v>
      </c>
      <c r="AI1347" s="41">
        <v>42</v>
      </c>
      <c r="AJ1347" s="41" t="s">
        <v>2050</v>
      </c>
      <c r="AK1347" s="41">
        <v>3</v>
      </c>
      <c r="AL1347" s="186">
        <v>7275</v>
      </c>
    </row>
    <row r="1348" spans="31:38" x14ac:dyDescent="0.35">
      <c r="AE1348" s="41" t="str">
        <f t="shared" si="62"/>
        <v>CAPFOR_566_43_3_202223</v>
      </c>
      <c r="AF1348" s="41">
        <v>202223</v>
      </c>
      <c r="AG1348" s="41" t="s">
        <v>46</v>
      </c>
      <c r="AH1348" s="41">
        <v>566</v>
      </c>
      <c r="AI1348" s="41">
        <v>43</v>
      </c>
      <c r="AJ1348" s="41" t="s">
        <v>2051</v>
      </c>
      <c r="AK1348" s="41">
        <v>3</v>
      </c>
      <c r="AL1348" s="186">
        <v>12194</v>
      </c>
    </row>
    <row r="1349" spans="31:38" x14ac:dyDescent="0.35">
      <c r="AE1349" s="41" t="str">
        <f t="shared" si="62"/>
        <v>CAPFOR_566_44_3_202223</v>
      </c>
      <c r="AF1349" s="41">
        <v>202223</v>
      </c>
      <c r="AG1349" s="41" t="s">
        <v>46</v>
      </c>
      <c r="AH1349" s="41">
        <v>566</v>
      </c>
      <c r="AI1349" s="41">
        <v>44</v>
      </c>
      <c r="AJ1349" s="41" t="s">
        <v>3261</v>
      </c>
      <c r="AK1349" s="41">
        <v>3</v>
      </c>
      <c r="AL1349" s="186">
        <v>29890</v>
      </c>
    </row>
    <row r="1350" spans="31:38" x14ac:dyDescent="0.35">
      <c r="AE1350" s="41" t="str">
        <f t="shared" ref="AE1350:AE1413" si="63">AG1350&amp;"_"&amp;AH1350&amp;"_"&amp;AI1350&amp;"_"&amp;AK1350&amp;"_"&amp;AF1350</f>
        <v>CAPFOR_566_45_3_202223</v>
      </c>
      <c r="AF1350" s="41">
        <v>202223</v>
      </c>
      <c r="AG1350" s="41" t="s">
        <v>46</v>
      </c>
      <c r="AH1350" s="41">
        <v>566</v>
      </c>
      <c r="AI1350" s="41">
        <v>45</v>
      </c>
      <c r="AJ1350" s="41" t="s">
        <v>3262</v>
      </c>
      <c r="AK1350" s="41">
        <v>3</v>
      </c>
      <c r="AL1350" s="186">
        <v>31890</v>
      </c>
    </row>
    <row r="1351" spans="31:38" x14ac:dyDescent="0.35">
      <c r="AE1351" s="41" t="str">
        <f t="shared" si="63"/>
        <v>CAPFOR_566_46_3_202223</v>
      </c>
      <c r="AF1351" s="41">
        <v>202223</v>
      </c>
      <c r="AG1351" s="41" t="s">
        <v>46</v>
      </c>
      <c r="AH1351" s="41">
        <v>566</v>
      </c>
      <c r="AI1351" s="41">
        <v>46</v>
      </c>
      <c r="AJ1351" s="41" t="s">
        <v>2060</v>
      </c>
      <c r="AK1351" s="41">
        <v>3</v>
      </c>
      <c r="AL1351" s="186">
        <v>0</v>
      </c>
    </row>
    <row r="1352" spans="31:38" x14ac:dyDescent="0.35">
      <c r="AE1352" s="41" t="str">
        <f t="shared" si="63"/>
        <v>CAPFOR_566_47_3_202223</v>
      </c>
      <c r="AF1352" s="41">
        <v>202223</v>
      </c>
      <c r="AG1352" s="41" t="s">
        <v>46</v>
      </c>
      <c r="AH1352" s="41">
        <v>566</v>
      </c>
      <c r="AI1352" s="41">
        <v>47</v>
      </c>
      <c r="AJ1352" s="41" t="s">
        <v>2061</v>
      </c>
      <c r="AK1352" s="41">
        <v>3</v>
      </c>
      <c r="AL1352" s="186">
        <v>0</v>
      </c>
    </row>
    <row r="1353" spans="31:38" x14ac:dyDescent="0.35">
      <c r="AE1353" s="41" t="str">
        <f t="shared" si="63"/>
        <v>CAPFOR_566_48_3_202223</v>
      </c>
      <c r="AF1353" s="41">
        <v>202223</v>
      </c>
      <c r="AG1353" s="41" t="s">
        <v>46</v>
      </c>
      <c r="AH1353" s="41">
        <v>566</v>
      </c>
      <c r="AI1353" s="41">
        <v>48</v>
      </c>
      <c r="AJ1353" s="41" t="s">
        <v>2029</v>
      </c>
      <c r="AK1353" s="41">
        <v>3</v>
      </c>
      <c r="AL1353" s="186">
        <v>0</v>
      </c>
    </row>
    <row r="1354" spans="31:38" x14ac:dyDescent="0.35">
      <c r="AE1354" s="41" t="str">
        <f t="shared" si="63"/>
        <v>CAPFOR_566_49_3_202223</v>
      </c>
      <c r="AF1354" s="41">
        <v>202223</v>
      </c>
      <c r="AG1354" s="41" t="s">
        <v>46</v>
      </c>
      <c r="AH1354" s="41">
        <v>566</v>
      </c>
      <c r="AI1354" s="41">
        <v>49</v>
      </c>
      <c r="AJ1354" s="41" t="s">
        <v>2030</v>
      </c>
      <c r="AK1354" s="41">
        <v>3</v>
      </c>
      <c r="AL1354" s="186">
        <v>0</v>
      </c>
    </row>
    <row r="1355" spans="31:38" x14ac:dyDescent="0.35">
      <c r="AE1355" s="41" t="str">
        <f t="shared" si="63"/>
        <v>CAPFOR_566_50_3_202223</v>
      </c>
      <c r="AF1355" s="41">
        <v>202223</v>
      </c>
      <c r="AG1355" s="41" t="s">
        <v>46</v>
      </c>
      <c r="AH1355" s="41">
        <v>566</v>
      </c>
      <c r="AI1355" s="41">
        <v>50</v>
      </c>
      <c r="AJ1355" s="41" t="s">
        <v>2031</v>
      </c>
      <c r="AK1355" s="41">
        <v>3</v>
      </c>
      <c r="AL1355" s="186">
        <v>0</v>
      </c>
    </row>
    <row r="1356" spans="31:38" x14ac:dyDescent="0.35">
      <c r="AE1356" s="41" t="str">
        <f t="shared" si="63"/>
        <v>CAPFOR_568_1_1_202223</v>
      </c>
      <c r="AF1356" s="41">
        <v>202223</v>
      </c>
      <c r="AG1356" s="41" t="s">
        <v>46</v>
      </c>
      <c r="AH1356" s="41">
        <v>568</v>
      </c>
      <c r="AI1356" s="41">
        <v>1</v>
      </c>
      <c r="AJ1356" s="41" t="s">
        <v>1334</v>
      </c>
      <c r="AK1356" s="41">
        <v>1</v>
      </c>
      <c r="AL1356" s="186">
        <v>0</v>
      </c>
    </row>
    <row r="1357" spans="31:38" x14ac:dyDescent="0.35">
      <c r="AE1357" s="41" t="str">
        <f t="shared" si="63"/>
        <v>CAPFOR_568_2_1_202223</v>
      </c>
      <c r="AF1357" s="41">
        <v>202223</v>
      </c>
      <c r="AG1357" s="41" t="s">
        <v>46</v>
      </c>
      <c r="AH1357" s="41">
        <v>568</v>
      </c>
      <c r="AI1357" s="41">
        <v>2</v>
      </c>
      <c r="AJ1357" s="41" t="s">
        <v>3254</v>
      </c>
      <c r="AK1357" s="41">
        <v>1</v>
      </c>
      <c r="AL1357" s="186">
        <v>0</v>
      </c>
    </row>
    <row r="1358" spans="31:38" x14ac:dyDescent="0.35">
      <c r="AE1358" s="41" t="str">
        <f t="shared" si="63"/>
        <v>CAPFOR_568_3_1_202223</v>
      </c>
      <c r="AF1358" s="41">
        <v>202223</v>
      </c>
      <c r="AG1358" s="41" t="s">
        <v>46</v>
      </c>
      <c r="AH1358" s="41">
        <v>568</v>
      </c>
      <c r="AI1358" s="41">
        <v>3</v>
      </c>
      <c r="AJ1358" s="41" t="s">
        <v>3165</v>
      </c>
      <c r="AK1358" s="41">
        <v>1</v>
      </c>
      <c r="AL1358" s="186">
        <v>0</v>
      </c>
    </row>
    <row r="1359" spans="31:38" x14ac:dyDescent="0.35">
      <c r="AE1359" s="41" t="str">
        <f t="shared" si="63"/>
        <v>CAPFOR_568_4_1_202223</v>
      </c>
      <c r="AF1359" s="41">
        <v>202223</v>
      </c>
      <c r="AG1359" s="41" t="s">
        <v>46</v>
      </c>
      <c r="AH1359" s="41">
        <v>568</v>
      </c>
      <c r="AI1359" s="41">
        <v>4</v>
      </c>
      <c r="AJ1359" s="41" t="s">
        <v>3255</v>
      </c>
      <c r="AK1359" s="41">
        <v>1</v>
      </c>
      <c r="AL1359" s="186">
        <v>0</v>
      </c>
    </row>
    <row r="1360" spans="31:38" x14ac:dyDescent="0.35">
      <c r="AE1360" s="41" t="str">
        <f t="shared" si="63"/>
        <v>CAPFOR_568_5_1_202223</v>
      </c>
      <c r="AF1360" s="41">
        <v>202223</v>
      </c>
      <c r="AG1360" s="41" t="s">
        <v>46</v>
      </c>
      <c r="AH1360" s="41">
        <v>568</v>
      </c>
      <c r="AI1360" s="41">
        <v>5</v>
      </c>
      <c r="AJ1360" s="41" t="s">
        <v>664</v>
      </c>
      <c r="AK1360" s="41">
        <v>1</v>
      </c>
      <c r="AL1360" s="186">
        <v>0</v>
      </c>
    </row>
    <row r="1361" spans="31:38" x14ac:dyDescent="0.35">
      <c r="AE1361" s="41" t="str">
        <f t="shared" si="63"/>
        <v>CAPFOR_568_6_1_202223</v>
      </c>
      <c r="AF1361" s="41">
        <v>202223</v>
      </c>
      <c r="AG1361" s="41" t="s">
        <v>46</v>
      </c>
      <c r="AH1361" s="41">
        <v>568</v>
      </c>
      <c r="AI1361" s="41">
        <v>6</v>
      </c>
      <c r="AJ1361" s="41" t="s">
        <v>3192</v>
      </c>
      <c r="AK1361" s="41">
        <v>1</v>
      </c>
      <c r="AL1361" s="186">
        <v>0</v>
      </c>
    </row>
    <row r="1362" spans="31:38" x14ac:dyDescent="0.35">
      <c r="AE1362" s="41" t="str">
        <f t="shared" si="63"/>
        <v>CAPFOR_568_7_1_202223</v>
      </c>
      <c r="AF1362" s="41">
        <v>202223</v>
      </c>
      <c r="AG1362" s="41" t="s">
        <v>46</v>
      </c>
      <c r="AH1362" s="41">
        <v>568</v>
      </c>
      <c r="AI1362" s="41">
        <v>7</v>
      </c>
      <c r="AJ1362" s="41" t="s">
        <v>2157</v>
      </c>
      <c r="AK1362" s="41">
        <v>1</v>
      </c>
      <c r="AL1362" s="186">
        <v>0</v>
      </c>
    </row>
    <row r="1363" spans="31:38" x14ac:dyDescent="0.35">
      <c r="AE1363" s="41" t="str">
        <f t="shared" si="63"/>
        <v>CAPFOR_568_8_1_202223</v>
      </c>
      <c r="AF1363" s="41">
        <v>202223</v>
      </c>
      <c r="AG1363" s="41" t="s">
        <v>46</v>
      </c>
      <c r="AH1363" s="41">
        <v>568</v>
      </c>
      <c r="AI1363" s="41">
        <v>8</v>
      </c>
      <c r="AJ1363" s="41" t="s">
        <v>3449</v>
      </c>
      <c r="AK1363" s="41">
        <v>1</v>
      </c>
      <c r="AL1363" s="186">
        <v>0</v>
      </c>
    </row>
    <row r="1364" spans="31:38" x14ac:dyDescent="0.35">
      <c r="AE1364" s="41" t="str">
        <f t="shared" si="63"/>
        <v>CAPFOR_568_9_1_202223</v>
      </c>
      <c r="AF1364" s="41">
        <v>202223</v>
      </c>
      <c r="AG1364" s="41" t="s">
        <v>46</v>
      </c>
      <c r="AH1364" s="41">
        <v>568</v>
      </c>
      <c r="AI1364" s="41">
        <v>9</v>
      </c>
      <c r="AJ1364" s="41" t="s">
        <v>2322</v>
      </c>
      <c r="AK1364" s="41">
        <v>1</v>
      </c>
      <c r="AL1364" s="186">
        <v>0</v>
      </c>
    </row>
    <row r="1365" spans="31:38" x14ac:dyDescent="0.35">
      <c r="AE1365" s="41" t="str">
        <f t="shared" si="63"/>
        <v>CAPFOR_568_10_1_202223</v>
      </c>
      <c r="AF1365" s="41">
        <v>202223</v>
      </c>
      <c r="AG1365" s="41" t="s">
        <v>46</v>
      </c>
      <c r="AH1365" s="41">
        <v>568</v>
      </c>
      <c r="AI1365" s="41">
        <v>10</v>
      </c>
      <c r="AJ1365" s="41" t="s">
        <v>3196</v>
      </c>
      <c r="AK1365" s="41">
        <v>1</v>
      </c>
      <c r="AL1365" s="186">
        <v>0</v>
      </c>
    </row>
    <row r="1366" spans="31:38" x14ac:dyDescent="0.35">
      <c r="AE1366" s="41" t="str">
        <f t="shared" si="63"/>
        <v>CAPFOR_568_11_1_202223</v>
      </c>
      <c r="AF1366" s="41">
        <v>202223</v>
      </c>
      <c r="AG1366" s="41" t="s">
        <v>46</v>
      </c>
      <c r="AH1366" s="41">
        <v>568</v>
      </c>
      <c r="AI1366" s="41">
        <v>11</v>
      </c>
      <c r="AJ1366" s="41" t="s">
        <v>3450</v>
      </c>
      <c r="AK1366" s="41">
        <v>1</v>
      </c>
      <c r="AL1366" s="186">
        <v>0</v>
      </c>
    </row>
    <row r="1367" spans="31:38" x14ac:dyDescent="0.35">
      <c r="AE1367" s="41" t="str">
        <f t="shared" si="63"/>
        <v>CAPFOR_568_12_1_202223</v>
      </c>
      <c r="AF1367" s="41">
        <v>202223</v>
      </c>
      <c r="AG1367" s="41" t="s">
        <v>46</v>
      </c>
      <c r="AH1367" s="41">
        <v>568</v>
      </c>
      <c r="AI1367" s="41">
        <v>12</v>
      </c>
      <c r="AJ1367" s="41" t="s">
        <v>3170</v>
      </c>
      <c r="AK1367" s="41">
        <v>1</v>
      </c>
      <c r="AL1367" s="186">
        <v>28017</v>
      </c>
    </row>
    <row r="1368" spans="31:38" x14ac:dyDescent="0.35">
      <c r="AE1368" s="41" t="str">
        <f t="shared" si="63"/>
        <v>CAPFOR_568_13_1_202223</v>
      </c>
      <c r="AF1368" s="41">
        <v>202223</v>
      </c>
      <c r="AG1368" s="41" t="s">
        <v>46</v>
      </c>
      <c r="AH1368" s="41">
        <v>568</v>
      </c>
      <c r="AI1368" s="41">
        <v>13</v>
      </c>
      <c r="AJ1368" s="41" t="s">
        <v>3451</v>
      </c>
      <c r="AK1368" s="41">
        <v>1</v>
      </c>
      <c r="AL1368" s="186">
        <v>28017</v>
      </c>
    </row>
    <row r="1369" spans="31:38" x14ac:dyDescent="0.35">
      <c r="AE1369" s="41" t="str">
        <f t="shared" si="63"/>
        <v>CAPFOR_568_14_1_202223</v>
      </c>
      <c r="AF1369" s="41">
        <v>202223</v>
      </c>
      <c r="AG1369" s="41" t="s">
        <v>46</v>
      </c>
      <c r="AH1369" s="41">
        <v>568</v>
      </c>
      <c r="AI1369" s="41">
        <v>14</v>
      </c>
      <c r="AJ1369" s="41" t="s">
        <v>3452</v>
      </c>
      <c r="AK1369" s="41">
        <v>1</v>
      </c>
      <c r="AL1369" s="186">
        <v>0</v>
      </c>
    </row>
    <row r="1370" spans="31:38" x14ac:dyDescent="0.35">
      <c r="AE1370" s="41" t="str">
        <f t="shared" si="63"/>
        <v>CAPFOR_568_15_1_202223</v>
      </c>
      <c r="AF1370" s="41">
        <v>202223</v>
      </c>
      <c r="AG1370" s="41" t="s">
        <v>46</v>
      </c>
      <c r="AH1370" s="41">
        <v>568</v>
      </c>
      <c r="AI1370" s="41">
        <v>15</v>
      </c>
      <c r="AJ1370" s="41" t="s">
        <v>3256</v>
      </c>
      <c r="AK1370" s="41">
        <v>1</v>
      </c>
      <c r="AL1370" s="186">
        <v>0</v>
      </c>
    </row>
    <row r="1371" spans="31:38" x14ac:dyDescent="0.35">
      <c r="AE1371" s="41" t="str">
        <f t="shared" si="63"/>
        <v>CAPFOR_568_16_1_202223</v>
      </c>
      <c r="AF1371" s="41">
        <v>202223</v>
      </c>
      <c r="AG1371" s="41" t="s">
        <v>46</v>
      </c>
      <c r="AH1371" s="41">
        <v>568</v>
      </c>
      <c r="AI1371" s="41">
        <v>16</v>
      </c>
      <c r="AJ1371" s="41" t="s">
        <v>3453</v>
      </c>
      <c r="AK1371" s="41">
        <v>1</v>
      </c>
      <c r="AL1371" s="186">
        <v>28017</v>
      </c>
    </row>
    <row r="1372" spans="31:38" x14ac:dyDescent="0.35">
      <c r="AE1372" s="41" t="str">
        <f t="shared" si="63"/>
        <v>CAPFOR_568_17_1_202223</v>
      </c>
      <c r="AF1372" s="41">
        <v>202223</v>
      </c>
      <c r="AG1372" s="41" t="s">
        <v>46</v>
      </c>
      <c r="AH1372" s="41">
        <v>568</v>
      </c>
      <c r="AI1372" s="41">
        <v>17</v>
      </c>
      <c r="AJ1372" s="41" t="s">
        <v>2010</v>
      </c>
      <c r="AK1372" s="41">
        <v>1</v>
      </c>
      <c r="AL1372" s="186">
        <v>0</v>
      </c>
    </row>
    <row r="1373" spans="31:38" x14ac:dyDescent="0.35">
      <c r="AE1373" s="41" t="str">
        <f t="shared" si="63"/>
        <v>CAPFOR_568_17.1_1_202223</v>
      </c>
      <c r="AF1373" s="41">
        <v>202223</v>
      </c>
      <c r="AG1373" s="41" t="s">
        <v>46</v>
      </c>
      <c r="AH1373" s="41">
        <v>568</v>
      </c>
      <c r="AI1373" s="41">
        <v>17.100000000000001</v>
      </c>
      <c r="AJ1373" s="41" t="s">
        <v>3494</v>
      </c>
      <c r="AK1373" s="41">
        <v>1</v>
      </c>
      <c r="AL1373" s="186">
        <v>0</v>
      </c>
    </row>
    <row r="1374" spans="31:38" x14ac:dyDescent="0.35">
      <c r="AE1374" s="41" t="str">
        <f t="shared" si="63"/>
        <v>CAPFOR_568_19_3_202223</v>
      </c>
      <c r="AF1374" s="41">
        <v>202223</v>
      </c>
      <c r="AG1374" s="41" t="s">
        <v>46</v>
      </c>
      <c r="AH1374" s="41">
        <v>568</v>
      </c>
      <c r="AI1374" s="41">
        <v>19</v>
      </c>
      <c r="AJ1374" s="41" t="s">
        <v>3258</v>
      </c>
      <c r="AK1374" s="41">
        <v>3</v>
      </c>
      <c r="AL1374" s="186">
        <v>28017</v>
      </c>
    </row>
    <row r="1375" spans="31:38" x14ac:dyDescent="0.35">
      <c r="AE1375" s="41" t="str">
        <f t="shared" si="63"/>
        <v>CAPFOR_568_20_3_202223</v>
      </c>
      <c r="AF1375" s="41">
        <v>202223</v>
      </c>
      <c r="AG1375" s="41" t="s">
        <v>46</v>
      </c>
      <c r="AH1375" s="41">
        <v>568</v>
      </c>
      <c r="AI1375" s="41">
        <v>20</v>
      </c>
      <c r="AJ1375" s="41" t="s">
        <v>1308</v>
      </c>
      <c r="AK1375" s="41">
        <v>3</v>
      </c>
      <c r="AL1375" s="186">
        <v>0</v>
      </c>
    </row>
    <row r="1376" spans="31:38" x14ac:dyDescent="0.35">
      <c r="AE1376" s="41" t="str">
        <f t="shared" si="63"/>
        <v>CAPFOR_568_21_3_202223</v>
      </c>
      <c r="AF1376" s="41">
        <v>202223</v>
      </c>
      <c r="AG1376" s="41" t="s">
        <v>46</v>
      </c>
      <c r="AH1376" s="41">
        <v>568</v>
      </c>
      <c r="AI1376" s="41">
        <v>21</v>
      </c>
      <c r="AJ1376" s="41" t="s">
        <v>1309</v>
      </c>
      <c r="AK1376" s="41">
        <v>3</v>
      </c>
      <c r="AL1376" s="186">
        <v>800</v>
      </c>
    </row>
    <row r="1377" spans="31:38" x14ac:dyDescent="0.35">
      <c r="AE1377" s="41" t="str">
        <f t="shared" si="63"/>
        <v>CAPFOR_568_22_3_202223</v>
      </c>
      <c r="AF1377" s="41">
        <v>202223</v>
      </c>
      <c r="AG1377" s="41" t="s">
        <v>46</v>
      </c>
      <c r="AH1377" s="41">
        <v>568</v>
      </c>
      <c r="AI1377" s="41">
        <v>22</v>
      </c>
      <c r="AJ1377" s="41" t="s">
        <v>3454</v>
      </c>
      <c r="AK1377" s="41">
        <v>3</v>
      </c>
      <c r="AL1377" s="186">
        <v>800</v>
      </c>
    </row>
    <row r="1378" spans="31:38" x14ac:dyDescent="0.35">
      <c r="AE1378" s="41" t="str">
        <f t="shared" si="63"/>
        <v>CAPFOR_568_23_3_202223</v>
      </c>
      <c r="AF1378" s="41">
        <v>202223</v>
      </c>
      <c r="AG1378" s="41" t="s">
        <v>46</v>
      </c>
      <c r="AH1378" s="41">
        <v>568</v>
      </c>
      <c r="AI1378" s="41">
        <v>23</v>
      </c>
      <c r="AJ1378" s="41" t="s">
        <v>2027</v>
      </c>
      <c r="AK1378" s="41">
        <v>3</v>
      </c>
      <c r="AL1378" s="186">
        <v>0</v>
      </c>
    </row>
    <row r="1379" spans="31:38" x14ac:dyDescent="0.35">
      <c r="AE1379" s="41" t="str">
        <f t="shared" si="63"/>
        <v>CAPFOR_568_25_3_202223</v>
      </c>
      <c r="AF1379" s="41">
        <v>202223</v>
      </c>
      <c r="AG1379" s="41" t="s">
        <v>46</v>
      </c>
      <c r="AH1379" s="41">
        <v>568</v>
      </c>
      <c r="AI1379" s="41">
        <v>25</v>
      </c>
      <c r="AJ1379" s="41" t="s">
        <v>1370</v>
      </c>
      <c r="AK1379" s="41">
        <v>3</v>
      </c>
      <c r="AL1379" s="186">
        <v>0</v>
      </c>
    </row>
    <row r="1380" spans="31:38" x14ac:dyDescent="0.35">
      <c r="AE1380" s="41" t="str">
        <f t="shared" si="63"/>
        <v>CAPFOR_568_26_3_202223</v>
      </c>
      <c r="AF1380" s="41">
        <v>202223</v>
      </c>
      <c r="AG1380" s="41" t="s">
        <v>46</v>
      </c>
      <c r="AH1380" s="41">
        <v>568</v>
      </c>
      <c r="AI1380" s="41">
        <v>26</v>
      </c>
      <c r="AJ1380" s="41" t="s">
        <v>2032</v>
      </c>
      <c r="AK1380" s="41">
        <v>3</v>
      </c>
      <c r="AL1380" s="186">
        <v>800</v>
      </c>
    </row>
    <row r="1381" spans="31:38" x14ac:dyDescent="0.35">
      <c r="AE1381" s="41" t="str">
        <f t="shared" si="63"/>
        <v>CAPFOR_568_27_3_202223</v>
      </c>
      <c r="AF1381" s="41">
        <v>202223</v>
      </c>
      <c r="AG1381" s="41" t="s">
        <v>46</v>
      </c>
      <c r="AH1381" s="41">
        <v>568</v>
      </c>
      <c r="AI1381" s="41">
        <v>27</v>
      </c>
      <c r="AJ1381" s="41" t="s">
        <v>2033</v>
      </c>
      <c r="AK1381" s="41">
        <v>3</v>
      </c>
      <c r="AL1381" s="186">
        <v>0</v>
      </c>
    </row>
    <row r="1382" spans="31:38" x14ac:dyDescent="0.35">
      <c r="AE1382" s="41" t="str">
        <f t="shared" si="63"/>
        <v>CAPFOR_568_28_3_202223</v>
      </c>
      <c r="AF1382" s="41">
        <v>202223</v>
      </c>
      <c r="AG1382" s="41" t="s">
        <v>46</v>
      </c>
      <c r="AH1382" s="41">
        <v>568</v>
      </c>
      <c r="AI1382" s="41">
        <v>28</v>
      </c>
      <c r="AJ1382" s="41" t="s">
        <v>2034</v>
      </c>
      <c r="AK1382" s="41">
        <v>3</v>
      </c>
      <c r="AL1382" s="186">
        <v>22897</v>
      </c>
    </row>
    <row r="1383" spans="31:38" x14ac:dyDescent="0.35">
      <c r="AE1383" s="41" t="str">
        <f t="shared" si="63"/>
        <v>CAPFOR_568_29_3_202223</v>
      </c>
      <c r="AF1383" s="41">
        <v>202223</v>
      </c>
      <c r="AG1383" s="41" t="s">
        <v>46</v>
      </c>
      <c r="AH1383" s="41">
        <v>568</v>
      </c>
      <c r="AI1383" s="41">
        <v>29</v>
      </c>
      <c r="AJ1383" s="41" t="s">
        <v>2035</v>
      </c>
      <c r="AK1383" s="41">
        <v>3</v>
      </c>
      <c r="AL1383" s="186">
        <v>0</v>
      </c>
    </row>
    <row r="1384" spans="31:38" x14ac:dyDescent="0.35">
      <c r="AE1384" s="41" t="str">
        <f t="shared" si="63"/>
        <v>CAPFOR_568_30_3_202223</v>
      </c>
      <c r="AF1384" s="41">
        <v>202223</v>
      </c>
      <c r="AG1384" s="41" t="s">
        <v>46</v>
      </c>
      <c r="AH1384" s="41">
        <v>568</v>
      </c>
      <c r="AI1384" s="41">
        <v>30</v>
      </c>
      <c r="AJ1384" s="41" t="s">
        <v>1357</v>
      </c>
      <c r="AK1384" s="41">
        <v>3</v>
      </c>
      <c r="AL1384" s="186">
        <v>0</v>
      </c>
    </row>
    <row r="1385" spans="31:38" x14ac:dyDescent="0.35">
      <c r="AE1385" s="41" t="str">
        <f t="shared" si="63"/>
        <v>CAPFOR_568_30.1_3_202223</v>
      </c>
      <c r="AF1385" s="41">
        <v>202223</v>
      </c>
      <c r="AG1385" s="41" t="s">
        <v>46</v>
      </c>
      <c r="AH1385" s="41">
        <v>568</v>
      </c>
      <c r="AI1385" s="41">
        <v>30.1</v>
      </c>
      <c r="AJ1385" s="41" t="s">
        <v>3616</v>
      </c>
      <c r="AK1385" s="41">
        <v>3</v>
      </c>
      <c r="AL1385" s="186">
        <v>0</v>
      </c>
    </row>
    <row r="1386" spans="31:38" x14ac:dyDescent="0.35">
      <c r="AE1386" s="41" t="str">
        <f t="shared" si="63"/>
        <v>CAPFOR_568_30.2_3_202223</v>
      </c>
      <c r="AF1386" s="41">
        <v>202223</v>
      </c>
      <c r="AG1386" s="41" t="s">
        <v>46</v>
      </c>
      <c r="AH1386" s="41">
        <v>568</v>
      </c>
      <c r="AI1386" s="41">
        <v>30.2</v>
      </c>
      <c r="AJ1386" s="41" t="s">
        <v>3617</v>
      </c>
      <c r="AK1386" s="41">
        <v>3</v>
      </c>
      <c r="AL1386" s="186">
        <v>0</v>
      </c>
    </row>
    <row r="1387" spans="31:38" x14ac:dyDescent="0.35">
      <c r="AE1387" s="41" t="str">
        <f t="shared" si="63"/>
        <v>CAPFOR_568_31_3_202223</v>
      </c>
      <c r="AF1387" s="41">
        <v>202223</v>
      </c>
      <c r="AG1387" s="41" t="s">
        <v>46</v>
      </c>
      <c r="AH1387" s="41">
        <v>568</v>
      </c>
      <c r="AI1387" s="41">
        <v>31</v>
      </c>
      <c r="AJ1387" s="41" t="s">
        <v>1358</v>
      </c>
      <c r="AK1387" s="41">
        <v>3</v>
      </c>
      <c r="AL1387" s="186">
        <v>4320</v>
      </c>
    </row>
    <row r="1388" spans="31:38" x14ac:dyDescent="0.35">
      <c r="AE1388" s="41" t="str">
        <f t="shared" si="63"/>
        <v>CAPFOR_568_31.1_3_202223</v>
      </c>
      <c r="AF1388" s="41">
        <v>202223</v>
      </c>
      <c r="AG1388" s="41" t="s">
        <v>46</v>
      </c>
      <c r="AH1388" s="41">
        <v>568</v>
      </c>
      <c r="AI1388" s="41">
        <v>31.1</v>
      </c>
      <c r="AJ1388" s="41" t="s">
        <v>2038</v>
      </c>
      <c r="AK1388" s="41">
        <v>3</v>
      </c>
      <c r="AL1388" s="186">
        <v>4320</v>
      </c>
    </row>
    <row r="1389" spans="31:38" x14ac:dyDescent="0.35">
      <c r="AE1389" s="41" t="str">
        <f t="shared" si="63"/>
        <v>CAPFOR_568_31.2_3_202223</v>
      </c>
      <c r="AF1389" s="41">
        <v>202223</v>
      </c>
      <c r="AG1389" s="41" t="s">
        <v>46</v>
      </c>
      <c r="AH1389" s="41">
        <v>568</v>
      </c>
      <c r="AI1389" s="41">
        <v>31.2</v>
      </c>
      <c r="AJ1389" s="41" t="s">
        <v>2039</v>
      </c>
      <c r="AK1389" s="41">
        <v>3</v>
      </c>
      <c r="AL1389" s="186">
        <v>0</v>
      </c>
    </row>
    <row r="1390" spans="31:38" x14ac:dyDescent="0.35">
      <c r="AE1390" s="41" t="str">
        <f t="shared" si="63"/>
        <v>CAPFOR_568_32_3_202223</v>
      </c>
      <c r="AF1390" s="41">
        <v>202223</v>
      </c>
      <c r="AG1390" s="41" t="s">
        <v>46</v>
      </c>
      <c r="AH1390" s="41">
        <v>568</v>
      </c>
      <c r="AI1390" s="41">
        <v>32</v>
      </c>
      <c r="AJ1390" s="41" t="s">
        <v>3455</v>
      </c>
      <c r="AK1390" s="41">
        <v>3</v>
      </c>
      <c r="AL1390" s="186">
        <v>28017</v>
      </c>
    </row>
    <row r="1391" spans="31:38" x14ac:dyDescent="0.35">
      <c r="AE1391" s="41" t="str">
        <f t="shared" si="63"/>
        <v>CAPFOR_568_33_3_202223</v>
      </c>
      <c r="AF1391" s="41">
        <v>202223</v>
      </c>
      <c r="AG1391" s="41" t="s">
        <v>46</v>
      </c>
      <c r="AH1391" s="41">
        <v>568</v>
      </c>
      <c r="AI1391" s="41">
        <v>33</v>
      </c>
      <c r="AJ1391" s="41" t="s">
        <v>2043</v>
      </c>
      <c r="AK1391" s="41">
        <v>3</v>
      </c>
      <c r="AL1391" s="186">
        <v>45598</v>
      </c>
    </row>
    <row r="1392" spans="31:38" x14ac:dyDescent="0.35">
      <c r="AE1392" s="41" t="str">
        <f t="shared" si="63"/>
        <v>CAPFOR_568_33.5_3_202223</v>
      </c>
      <c r="AF1392" s="41">
        <v>202223</v>
      </c>
      <c r="AG1392" s="41" t="s">
        <v>46</v>
      </c>
      <c r="AH1392" s="41">
        <v>568</v>
      </c>
      <c r="AI1392" s="41">
        <v>33.5</v>
      </c>
      <c r="AJ1392" s="41" t="s">
        <v>3281</v>
      </c>
      <c r="AK1392" s="41">
        <v>3</v>
      </c>
      <c r="AL1392" s="186">
        <v>0</v>
      </c>
    </row>
    <row r="1393" spans="31:38" x14ac:dyDescent="0.35">
      <c r="AE1393" s="41" t="str">
        <f t="shared" si="63"/>
        <v>CAPFOR_568_34_3_202223</v>
      </c>
      <c r="AF1393" s="41">
        <v>202223</v>
      </c>
      <c r="AG1393" s="41" t="s">
        <v>46</v>
      </c>
      <c r="AH1393" s="41">
        <v>568</v>
      </c>
      <c r="AI1393" s="41">
        <v>34</v>
      </c>
      <c r="AJ1393" s="41" t="s">
        <v>3456</v>
      </c>
      <c r="AK1393" s="41">
        <v>3</v>
      </c>
      <c r="AL1393" s="186">
        <v>4320</v>
      </c>
    </row>
    <row r="1394" spans="31:38" x14ac:dyDescent="0.35">
      <c r="AE1394" s="41" t="str">
        <f t="shared" si="63"/>
        <v>CAPFOR_568_35_3_202223</v>
      </c>
      <c r="AF1394" s="41">
        <v>202223</v>
      </c>
      <c r="AG1394" s="41" t="s">
        <v>46</v>
      </c>
      <c r="AH1394" s="41">
        <v>568</v>
      </c>
      <c r="AI1394" s="41">
        <v>35</v>
      </c>
      <c r="AJ1394" s="41" t="s">
        <v>2044</v>
      </c>
      <c r="AK1394" s="41">
        <v>3</v>
      </c>
      <c r="AL1394" s="186">
        <v>2237</v>
      </c>
    </row>
    <row r="1395" spans="31:38" x14ac:dyDescent="0.35">
      <c r="AE1395" s="41" t="str">
        <f t="shared" si="63"/>
        <v>CAPFOR_568_36_3_202223</v>
      </c>
      <c r="AF1395" s="41">
        <v>202223</v>
      </c>
      <c r="AG1395" s="41" t="s">
        <v>46</v>
      </c>
      <c r="AH1395" s="41">
        <v>568</v>
      </c>
      <c r="AI1395" s="41">
        <v>36</v>
      </c>
      <c r="AJ1395" s="41" t="s">
        <v>3457</v>
      </c>
      <c r="AK1395" s="41">
        <v>3</v>
      </c>
      <c r="AL1395" s="186">
        <v>2083</v>
      </c>
    </row>
    <row r="1396" spans="31:38" x14ac:dyDescent="0.35">
      <c r="AE1396" s="41" t="str">
        <f t="shared" si="63"/>
        <v>CAPFOR_568_37_3_202223</v>
      </c>
      <c r="AF1396" s="41">
        <v>202223</v>
      </c>
      <c r="AG1396" s="41" t="s">
        <v>46</v>
      </c>
      <c r="AH1396" s="41">
        <v>568</v>
      </c>
      <c r="AI1396" s="41">
        <v>37</v>
      </c>
      <c r="AJ1396" s="41" t="s">
        <v>3458</v>
      </c>
      <c r="AK1396" s="41">
        <v>3</v>
      </c>
      <c r="AL1396" s="186">
        <v>47681</v>
      </c>
    </row>
    <row r="1397" spans="31:38" x14ac:dyDescent="0.35">
      <c r="AE1397" s="41" t="str">
        <f t="shared" si="63"/>
        <v>CAPFOR_568_38_3_202223</v>
      </c>
      <c r="AF1397" s="41">
        <v>202223</v>
      </c>
      <c r="AG1397" s="41" t="s">
        <v>46</v>
      </c>
      <c r="AH1397" s="41">
        <v>568</v>
      </c>
      <c r="AI1397" s="41">
        <v>38</v>
      </c>
      <c r="AJ1397" s="41" t="s">
        <v>2046</v>
      </c>
      <c r="AK1397" s="41">
        <v>3</v>
      </c>
      <c r="AL1397" s="186">
        <v>33777</v>
      </c>
    </row>
    <row r="1398" spans="31:38" x14ac:dyDescent="0.35">
      <c r="AE1398" s="41" t="str">
        <f t="shared" si="63"/>
        <v>CAPFOR_568_39_3_202223</v>
      </c>
      <c r="AF1398" s="41">
        <v>202223</v>
      </c>
      <c r="AG1398" s="41" t="s">
        <v>46</v>
      </c>
      <c r="AH1398" s="41">
        <v>568</v>
      </c>
      <c r="AI1398" s="41">
        <v>39</v>
      </c>
      <c r="AJ1398" s="41" t="s">
        <v>2047</v>
      </c>
      <c r="AK1398" s="41">
        <v>3</v>
      </c>
      <c r="AL1398" s="186">
        <v>0</v>
      </c>
    </row>
    <row r="1399" spans="31:38" x14ac:dyDescent="0.35">
      <c r="AE1399" s="41" t="str">
        <f t="shared" si="63"/>
        <v>CAPFOR_568_40_3_202223</v>
      </c>
      <c r="AF1399" s="41">
        <v>202223</v>
      </c>
      <c r="AG1399" s="41" t="s">
        <v>46</v>
      </c>
      <c r="AH1399" s="41">
        <v>568</v>
      </c>
      <c r="AI1399" s="41">
        <v>40</v>
      </c>
      <c r="AJ1399" s="41" t="s">
        <v>2048</v>
      </c>
      <c r="AK1399" s="41">
        <v>3</v>
      </c>
      <c r="AL1399" s="186">
        <v>16000</v>
      </c>
    </row>
    <row r="1400" spans="31:38" x14ac:dyDescent="0.35">
      <c r="AE1400" s="41" t="str">
        <f t="shared" si="63"/>
        <v>CAPFOR_568_41_3_202223</v>
      </c>
      <c r="AF1400" s="41">
        <v>202223</v>
      </c>
      <c r="AG1400" s="41" t="s">
        <v>46</v>
      </c>
      <c r="AH1400" s="41">
        <v>568</v>
      </c>
      <c r="AI1400" s="41">
        <v>41</v>
      </c>
      <c r="AJ1400" s="41" t="s">
        <v>2049</v>
      </c>
      <c r="AK1400" s="41">
        <v>3</v>
      </c>
      <c r="AL1400" s="186">
        <v>36946</v>
      </c>
    </row>
    <row r="1401" spans="31:38" x14ac:dyDescent="0.35">
      <c r="AE1401" s="41" t="str">
        <f t="shared" si="63"/>
        <v>CAPFOR_568_42_3_202223</v>
      </c>
      <c r="AF1401" s="41">
        <v>202223</v>
      </c>
      <c r="AG1401" s="41" t="s">
        <v>46</v>
      </c>
      <c r="AH1401" s="41">
        <v>568</v>
      </c>
      <c r="AI1401" s="41">
        <v>42</v>
      </c>
      <c r="AJ1401" s="41" t="s">
        <v>2050</v>
      </c>
      <c r="AK1401" s="41">
        <v>3</v>
      </c>
      <c r="AL1401" s="186">
        <v>0</v>
      </c>
    </row>
    <row r="1402" spans="31:38" x14ac:dyDescent="0.35">
      <c r="AE1402" s="41" t="str">
        <f t="shared" si="63"/>
        <v>CAPFOR_568_43_3_202223</v>
      </c>
      <c r="AF1402" s="41">
        <v>202223</v>
      </c>
      <c r="AG1402" s="41" t="s">
        <v>46</v>
      </c>
      <c r="AH1402" s="41">
        <v>568</v>
      </c>
      <c r="AI1402" s="41">
        <v>43</v>
      </c>
      <c r="AJ1402" s="41" t="s">
        <v>2051</v>
      </c>
      <c r="AK1402" s="41">
        <v>3</v>
      </c>
      <c r="AL1402" s="186">
        <v>0</v>
      </c>
    </row>
    <row r="1403" spans="31:38" x14ac:dyDescent="0.35">
      <c r="AE1403" s="41" t="str">
        <f t="shared" si="63"/>
        <v>CAPFOR_568_44_3_202223</v>
      </c>
      <c r="AF1403" s="41">
        <v>202223</v>
      </c>
      <c r="AG1403" s="41" t="s">
        <v>46</v>
      </c>
      <c r="AH1403" s="41">
        <v>568</v>
      </c>
      <c r="AI1403" s="41">
        <v>44</v>
      </c>
      <c r="AJ1403" s="41" t="s">
        <v>3261</v>
      </c>
      <c r="AK1403" s="41">
        <v>3</v>
      </c>
      <c r="AL1403" s="186">
        <v>65000</v>
      </c>
    </row>
    <row r="1404" spans="31:38" x14ac:dyDescent="0.35">
      <c r="AE1404" s="41" t="str">
        <f t="shared" si="63"/>
        <v>CAPFOR_568_45_3_202223</v>
      </c>
      <c r="AF1404" s="41">
        <v>202223</v>
      </c>
      <c r="AG1404" s="41" t="s">
        <v>46</v>
      </c>
      <c r="AH1404" s="41">
        <v>568</v>
      </c>
      <c r="AI1404" s="41">
        <v>45</v>
      </c>
      <c r="AJ1404" s="41" t="s">
        <v>3262</v>
      </c>
      <c r="AK1404" s="41">
        <v>3</v>
      </c>
      <c r="AL1404" s="186">
        <v>75000</v>
      </c>
    </row>
    <row r="1405" spans="31:38" x14ac:dyDescent="0.35">
      <c r="AE1405" s="41" t="str">
        <f t="shared" si="63"/>
        <v>CAPFOR_568_46_3_202223</v>
      </c>
      <c r="AF1405" s="41">
        <v>202223</v>
      </c>
      <c r="AG1405" s="41" t="s">
        <v>46</v>
      </c>
      <c r="AH1405" s="41">
        <v>568</v>
      </c>
      <c r="AI1405" s="41">
        <v>46</v>
      </c>
      <c r="AJ1405" s="41" t="s">
        <v>2060</v>
      </c>
      <c r="AK1405" s="41">
        <v>3</v>
      </c>
      <c r="AL1405" s="186">
        <v>0</v>
      </c>
    </row>
    <row r="1406" spans="31:38" x14ac:dyDescent="0.35">
      <c r="AE1406" s="41" t="str">
        <f t="shared" si="63"/>
        <v>CAPFOR_568_47_3_202223</v>
      </c>
      <c r="AF1406" s="41">
        <v>202223</v>
      </c>
      <c r="AG1406" s="41" t="s">
        <v>46</v>
      </c>
      <c r="AH1406" s="41">
        <v>568</v>
      </c>
      <c r="AI1406" s="41">
        <v>47</v>
      </c>
      <c r="AJ1406" s="41" t="s">
        <v>2061</v>
      </c>
      <c r="AK1406" s="41">
        <v>3</v>
      </c>
      <c r="AL1406" s="186">
        <v>0</v>
      </c>
    </row>
    <row r="1407" spans="31:38" x14ac:dyDescent="0.35">
      <c r="AE1407" s="41" t="str">
        <f t="shared" si="63"/>
        <v>CAPFOR_568_48_3_202223</v>
      </c>
      <c r="AF1407" s="41">
        <v>202223</v>
      </c>
      <c r="AG1407" s="41" t="s">
        <v>46</v>
      </c>
      <c r="AH1407" s="41">
        <v>568</v>
      </c>
      <c r="AI1407" s="41">
        <v>48</v>
      </c>
      <c r="AJ1407" s="41" t="s">
        <v>2029</v>
      </c>
      <c r="AK1407" s="41">
        <v>3</v>
      </c>
      <c r="AL1407" s="186">
        <v>0</v>
      </c>
    </row>
    <row r="1408" spans="31:38" x14ac:dyDescent="0.35">
      <c r="AE1408" s="41" t="str">
        <f t="shared" si="63"/>
        <v>CAPFOR_568_49_3_202223</v>
      </c>
      <c r="AF1408" s="41">
        <v>202223</v>
      </c>
      <c r="AG1408" s="41" t="s">
        <v>46</v>
      </c>
      <c r="AH1408" s="41">
        <v>568</v>
      </c>
      <c r="AI1408" s="41">
        <v>49</v>
      </c>
      <c r="AJ1408" s="41" t="s">
        <v>2030</v>
      </c>
      <c r="AK1408" s="41">
        <v>3</v>
      </c>
      <c r="AL1408" s="186">
        <v>0</v>
      </c>
    </row>
    <row r="1409" spans="31:38" x14ac:dyDescent="0.35">
      <c r="AE1409" s="41" t="str">
        <f t="shared" si="63"/>
        <v>CAPFOR_568_50_3_202223</v>
      </c>
      <c r="AF1409" s="41">
        <v>202223</v>
      </c>
      <c r="AG1409" s="41" t="s">
        <v>46</v>
      </c>
      <c r="AH1409" s="41">
        <v>568</v>
      </c>
      <c r="AI1409" s="41">
        <v>50</v>
      </c>
      <c r="AJ1409" s="41" t="s">
        <v>2031</v>
      </c>
      <c r="AK1409" s="41">
        <v>3</v>
      </c>
      <c r="AL1409" s="186">
        <v>0</v>
      </c>
    </row>
    <row r="1410" spans="31:38" x14ac:dyDescent="0.35">
      <c r="AE1410" s="41" t="str">
        <f t="shared" si="63"/>
        <v>CAPFOR_572_1_1_202223</v>
      </c>
      <c r="AF1410" s="41">
        <v>202223</v>
      </c>
      <c r="AG1410" s="41" t="s">
        <v>46</v>
      </c>
      <c r="AH1410" s="41">
        <v>572</v>
      </c>
      <c r="AI1410" s="41">
        <v>1</v>
      </c>
      <c r="AJ1410" s="41" t="s">
        <v>1334</v>
      </c>
      <c r="AK1410" s="41">
        <v>1</v>
      </c>
      <c r="AL1410" s="186">
        <v>0</v>
      </c>
    </row>
    <row r="1411" spans="31:38" x14ac:dyDescent="0.35">
      <c r="AE1411" s="41" t="str">
        <f t="shared" si="63"/>
        <v>CAPFOR_572_2_1_202223</v>
      </c>
      <c r="AF1411" s="41">
        <v>202223</v>
      </c>
      <c r="AG1411" s="41" t="s">
        <v>46</v>
      </c>
      <c r="AH1411" s="41">
        <v>572</v>
      </c>
      <c r="AI1411" s="41">
        <v>2</v>
      </c>
      <c r="AJ1411" s="41" t="s">
        <v>3254</v>
      </c>
      <c r="AK1411" s="41">
        <v>1</v>
      </c>
      <c r="AL1411" s="186">
        <v>0</v>
      </c>
    </row>
    <row r="1412" spans="31:38" x14ac:dyDescent="0.35">
      <c r="AE1412" s="41" t="str">
        <f t="shared" si="63"/>
        <v>CAPFOR_572_3_1_202223</v>
      </c>
      <c r="AF1412" s="41">
        <v>202223</v>
      </c>
      <c r="AG1412" s="41" t="s">
        <v>46</v>
      </c>
      <c r="AH1412" s="41">
        <v>572</v>
      </c>
      <c r="AI1412" s="41">
        <v>3</v>
      </c>
      <c r="AJ1412" s="41" t="s">
        <v>3165</v>
      </c>
      <c r="AK1412" s="41">
        <v>1</v>
      </c>
      <c r="AL1412" s="186">
        <v>0</v>
      </c>
    </row>
    <row r="1413" spans="31:38" x14ac:dyDescent="0.35">
      <c r="AE1413" s="41" t="str">
        <f t="shared" si="63"/>
        <v>CAPFOR_572_4_1_202223</v>
      </c>
      <c r="AF1413" s="41">
        <v>202223</v>
      </c>
      <c r="AG1413" s="41" t="s">
        <v>46</v>
      </c>
      <c r="AH1413" s="41">
        <v>572</v>
      </c>
      <c r="AI1413" s="41">
        <v>4</v>
      </c>
      <c r="AJ1413" s="41" t="s">
        <v>3255</v>
      </c>
      <c r="AK1413" s="41">
        <v>1</v>
      </c>
      <c r="AL1413" s="186">
        <v>0</v>
      </c>
    </row>
    <row r="1414" spans="31:38" x14ac:dyDescent="0.35">
      <c r="AE1414" s="41" t="str">
        <f t="shared" ref="AE1414:AE1477" si="64">AG1414&amp;"_"&amp;AH1414&amp;"_"&amp;AI1414&amp;"_"&amp;AK1414&amp;"_"&amp;AF1414</f>
        <v>CAPFOR_572_5_1_202223</v>
      </c>
      <c r="AF1414" s="41">
        <v>202223</v>
      </c>
      <c r="AG1414" s="41" t="s">
        <v>46</v>
      </c>
      <c r="AH1414" s="41">
        <v>572</v>
      </c>
      <c r="AI1414" s="41">
        <v>5</v>
      </c>
      <c r="AJ1414" s="41" t="s">
        <v>664</v>
      </c>
      <c r="AK1414" s="41">
        <v>1</v>
      </c>
      <c r="AL1414" s="186">
        <v>0</v>
      </c>
    </row>
    <row r="1415" spans="31:38" x14ac:dyDescent="0.35">
      <c r="AE1415" s="41" t="str">
        <f t="shared" si="64"/>
        <v>CAPFOR_572_6_1_202223</v>
      </c>
      <c r="AF1415" s="41">
        <v>202223</v>
      </c>
      <c r="AG1415" s="41" t="s">
        <v>46</v>
      </c>
      <c r="AH1415" s="41">
        <v>572</v>
      </c>
      <c r="AI1415" s="41">
        <v>6</v>
      </c>
      <c r="AJ1415" s="41" t="s">
        <v>3192</v>
      </c>
      <c r="AK1415" s="41">
        <v>1</v>
      </c>
      <c r="AL1415" s="186">
        <v>0</v>
      </c>
    </row>
    <row r="1416" spans="31:38" x14ac:dyDescent="0.35">
      <c r="AE1416" s="41" t="str">
        <f t="shared" si="64"/>
        <v>CAPFOR_572_7_1_202223</v>
      </c>
      <c r="AF1416" s="41">
        <v>202223</v>
      </c>
      <c r="AG1416" s="41" t="s">
        <v>46</v>
      </c>
      <c r="AH1416" s="41">
        <v>572</v>
      </c>
      <c r="AI1416" s="41">
        <v>7</v>
      </c>
      <c r="AJ1416" s="41" t="s">
        <v>2157</v>
      </c>
      <c r="AK1416" s="41">
        <v>1</v>
      </c>
      <c r="AL1416" s="186">
        <v>0</v>
      </c>
    </row>
    <row r="1417" spans="31:38" x14ac:dyDescent="0.35">
      <c r="AE1417" s="41" t="str">
        <f t="shared" si="64"/>
        <v>CAPFOR_572_8_1_202223</v>
      </c>
      <c r="AF1417" s="41">
        <v>202223</v>
      </c>
      <c r="AG1417" s="41" t="s">
        <v>46</v>
      </c>
      <c r="AH1417" s="41">
        <v>572</v>
      </c>
      <c r="AI1417" s="41">
        <v>8</v>
      </c>
      <c r="AJ1417" s="41" t="s">
        <v>3449</v>
      </c>
      <c r="AK1417" s="41">
        <v>1</v>
      </c>
      <c r="AL1417" s="186">
        <v>0</v>
      </c>
    </row>
    <row r="1418" spans="31:38" x14ac:dyDescent="0.35">
      <c r="AE1418" s="41" t="str">
        <f t="shared" si="64"/>
        <v>CAPFOR_572_9_1_202223</v>
      </c>
      <c r="AF1418" s="41">
        <v>202223</v>
      </c>
      <c r="AG1418" s="41" t="s">
        <v>46</v>
      </c>
      <c r="AH1418" s="41">
        <v>572</v>
      </c>
      <c r="AI1418" s="41">
        <v>9</v>
      </c>
      <c r="AJ1418" s="41" t="s">
        <v>2322</v>
      </c>
      <c r="AK1418" s="41">
        <v>1</v>
      </c>
      <c r="AL1418" s="186">
        <v>0</v>
      </c>
    </row>
    <row r="1419" spans="31:38" x14ac:dyDescent="0.35">
      <c r="AE1419" s="41" t="str">
        <f t="shared" si="64"/>
        <v>CAPFOR_572_10_1_202223</v>
      </c>
      <c r="AF1419" s="41">
        <v>202223</v>
      </c>
      <c r="AG1419" s="41" t="s">
        <v>46</v>
      </c>
      <c r="AH1419" s="41">
        <v>572</v>
      </c>
      <c r="AI1419" s="41">
        <v>10</v>
      </c>
      <c r="AJ1419" s="41" t="s">
        <v>3196</v>
      </c>
      <c r="AK1419" s="41">
        <v>1</v>
      </c>
      <c r="AL1419" s="186">
        <v>0</v>
      </c>
    </row>
    <row r="1420" spans="31:38" x14ac:dyDescent="0.35">
      <c r="AE1420" s="41" t="str">
        <f t="shared" si="64"/>
        <v>CAPFOR_572_11_1_202223</v>
      </c>
      <c r="AF1420" s="41">
        <v>202223</v>
      </c>
      <c r="AG1420" s="41" t="s">
        <v>46</v>
      </c>
      <c r="AH1420" s="41">
        <v>572</v>
      </c>
      <c r="AI1420" s="41">
        <v>11</v>
      </c>
      <c r="AJ1420" s="41" t="s">
        <v>3450</v>
      </c>
      <c r="AK1420" s="41">
        <v>1</v>
      </c>
      <c r="AL1420" s="186">
        <v>0</v>
      </c>
    </row>
    <row r="1421" spans="31:38" x14ac:dyDescent="0.35">
      <c r="AE1421" s="41" t="str">
        <f t="shared" si="64"/>
        <v>CAPFOR_572_12_1_202223</v>
      </c>
      <c r="AF1421" s="41">
        <v>202223</v>
      </c>
      <c r="AG1421" s="41" t="s">
        <v>46</v>
      </c>
      <c r="AH1421" s="41">
        <v>572</v>
      </c>
      <c r="AI1421" s="41">
        <v>12</v>
      </c>
      <c r="AJ1421" s="41" t="s">
        <v>3170</v>
      </c>
      <c r="AK1421" s="41">
        <v>1</v>
      </c>
      <c r="AL1421" s="186">
        <v>8992</v>
      </c>
    </row>
    <row r="1422" spans="31:38" x14ac:dyDescent="0.35">
      <c r="AE1422" s="41" t="str">
        <f t="shared" si="64"/>
        <v>CAPFOR_572_13_1_202223</v>
      </c>
      <c r="AF1422" s="41">
        <v>202223</v>
      </c>
      <c r="AG1422" s="41" t="s">
        <v>46</v>
      </c>
      <c r="AH1422" s="41">
        <v>572</v>
      </c>
      <c r="AI1422" s="41">
        <v>13</v>
      </c>
      <c r="AJ1422" s="41" t="s">
        <v>3451</v>
      </c>
      <c r="AK1422" s="41">
        <v>1</v>
      </c>
      <c r="AL1422" s="186">
        <v>8992</v>
      </c>
    </row>
    <row r="1423" spans="31:38" x14ac:dyDescent="0.35">
      <c r="AE1423" s="41" t="str">
        <f t="shared" si="64"/>
        <v>CAPFOR_572_14_1_202223</v>
      </c>
      <c r="AF1423" s="41">
        <v>202223</v>
      </c>
      <c r="AG1423" s="41" t="s">
        <v>46</v>
      </c>
      <c r="AH1423" s="41">
        <v>572</v>
      </c>
      <c r="AI1423" s="41">
        <v>14</v>
      </c>
      <c r="AJ1423" s="41" t="s">
        <v>3452</v>
      </c>
      <c r="AK1423" s="41">
        <v>1</v>
      </c>
      <c r="AL1423" s="186">
        <v>0</v>
      </c>
    </row>
    <row r="1424" spans="31:38" x14ac:dyDescent="0.35">
      <c r="AE1424" s="41" t="str">
        <f t="shared" si="64"/>
        <v>CAPFOR_572_15_1_202223</v>
      </c>
      <c r="AF1424" s="41">
        <v>202223</v>
      </c>
      <c r="AG1424" s="41" t="s">
        <v>46</v>
      </c>
      <c r="AH1424" s="41">
        <v>572</v>
      </c>
      <c r="AI1424" s="41">
        <v>15</v>
      </c>
      <c r="AJ1424" s="41" t="s">
        <v>3256</v>
      </c>
      <c r="AK1424" s="41">
        <v>1</v>
      </c>
      <c r="AL1424" s="186">
        <v>0</v>
      </c>
    </row>
    <row r="1425" spans="31:38" x14ac:dyDescent="0.35">
      <c r="AE1425" s="41" t="str">
        <f t="shared" si="64"/>
        <v>CAPFOR_572_16_1_202223</v>
      </c>
      <c r="AF1425" s="41">
        <v>202223</v>
      </c>
      <c r="AG1425" s="41" t="s">
        <v>46</v>
      </c>
      <c r="AH1425" s="41">
        <v>572</v>
      </c>
      <c r="AI1425" s="41">
        <v>16</v>
      </c>
      <c r="AJ1425" s="41" t="s">
        <v>3453</v>
      </c>
      <c r="AK1425" s="41">
        <v>1</v>
      </c>
      <c r="AL1425" s="186">
        <v>8992</v>
      </c>
    </row>
    <row r="1426" spans="31:38" x14ac:dyDescent="0.35">
      <c r="AE1426" s="41" t="str">
        <f t="shared" si="64"/>
        <v>CAPFOR_572_17_1_202223</v>
      </c>
      <c r="AF1426" s="41">
        <v>202223</v>
      </c>
      <c r="AG1426" s="41" t="s">
        <v>46</v>
      </c>
      <c r="AH1426" s="41">
        <v>572</v>
      </c>
      <c r="AI1426" s="41">
        <v>17</v>
      </c>
      <c r="AJ1426" s="41" t="s">
        <v>2010</v>
      </c>
      <c r="AK1426" s="41">
        <v>1</v>
      </c>
      <c r="AL1426" s="186">
        <v>0</v>
      </c>
    </row>
    <row r="1427" spans="31:38" x14ac:dyDescent="0.35">
      <c r="AE1427" s="41" t="str">
        <f t="shared" si="64"/>
        <v>CAPFOR_572_17.1_1_202223</v>
      </c>
      <c r="AF1427" s="41">
        <v>202223</v>
      </c>
      <c r="AG1427" s="41" t="s">
        <v>46</v>
      </c>
      <c r="AH1427" s="41">
        <v>572</v>
      </c>
      <c r="AI1427" s="41">
        <v>17.100000000000001</v>
      </c>
      <c r="AJ1427" s="41" t="s">
        <v>3494</v>
      </c>
      <c r="AK1427" s="41">
        <v>1</v>
      </c>
      <c r="AL1427" s="186">
        <v>0</v>
      </c>
    </row>
    <row r="1428" spans="31:38" x14ac:dyDescent="0.35">
      <c r="AE1428" s="41" t="str">
        <f t="shared" si="64"/>
        <v>CAPFOR_572_19_3_202223</v>
      </c>
      <c r="AF1428" s="41">
        <v>202223</v>
      </c>
      <c r="AG1428" s="41" t="s">
        <v>46</v>
      </c>
      <c r="AH1428" s="41">
        <v>572</v>
      </c>
      <c r="AI1428" s="41">
        <v>19</v>
      </c>
      <c r="AJ1428" s="41" t="s">
        <v>3258</v>
      </c>
      <c r="AK1428" s="41">
        <v>3</v>
      </c>
      <c r="AL1428" s="186">
        <v>8992</v>
      </c>
    </row>
    <row r="1429" spans="31:38" x14ac:dyDescent="0.35">
      <c r="AE1429" s="41" t="str">
        <f t="shared" si="64"/>
        <v>CAPFOR_572_20_3_202223</v>
      </c>
      <c r="AF1429" s="41">
        <v>202223</v>
      </c>
      <c r="AG1429" s="41" t="s">
        <v>46</v>
      </c>
      <c r="AH1429" s="41">
        <v>572</v>
      </c>
      <c r="AI1429" s="41">
        <v>20</v>
      </c>
      <c r="AJ1429" s="41" t="s">
        <v>1308</v>
      </c>
      <c r="AK1429" s="41">
        <v>3</v>
      </c>
      <c r="AL1429" s="186">
        <v>0</v>
      </c>
    </row>
    <row r="1430" spans="31:38" x14ac:dyDescent="0.35">
      <c r="AE1430" s="41" t="str">
        <f t="shared" si="64"/>
        <v>CAPFOR_572_21_3_202223</v>
      </c>
      <c r="AF1430" s="41">
        <v>202223</v>
      </c>
      <c r="AG1430" s="41" t="s">
        <v>46</v>
      </c>
      <c r="AH1430" s="41">
        <v>572</v>
      </c>
      <c r="AI1430" s="41">
        <v>21</v>
      </c>
      <c r="AJ1430" s="41" t="s">
        <v>1309</v>
      </c>
      <c r="AK1430" s="41">
        <v>3</v>
      </c>
      <c r="AL1430" s="186">
        <v>1238</v>
      </c>
    </row>
    <row r="1431" spans="31:38" x14ac:dyDescent="0.35">
      <c r="AE1431" s="41" t="str">
        <f t="shared" si="64"/>
        <v>CAPFOR_572_22_3_202223</v>
      </c>
      <c r="AF1431" s="41">
        <v>202223</v>
      </c>
      <c r="AG1431" s="41" t="s">
        <v>46</v>
      </c>
      <c r="AH1431" s="41">
        <v>572</v>
      </c>
      <c r="AI1431" s="41">
        <v>22</v>
      </c>
      <c r="AJ1431" s="41" t="s">
        <v>3454</v>
      </c>
      <c r="AK1431" s="41">
        <v>3</v>
      </c>
      <c r="AL1431" s="186">
        <v>1238</v>
      </c>
    </row>
    <row r="1432" spans="31:38" x14ac:dyDescent="0.35">
      <c r="AE1432" s="41" t="str">
        <f t="shared" si="64"/>
        <v>CAPFOR_572_23_3_202223</v>
      </c>
      <c r="AF1432" s="41">
        <v>202223</v>
      </c>
      <c r="AG1432" s="41" t="s">
        <v>46</v>
      </c>
      <c r="AH1432" s="41">
        <v>572</v>
      </c>
      <c r="AI1432" s="41">
        <v>23</v>
      </c>
      <c r="AJ1432" s="41" t="s">
        <v>2027</v>
      </c>
      <c r="AK1432" s="41">
        <v>3</v>
      </c>
      <c r="AL1432" s="186">
        <v>0</v>
      </c>
    </row>
    <row r="1433" spans="31:38" x14ac:dyDescent="0.35">
      <c r="AE1433" s="41" t="str">
        <f t="shared" si="64"/>
        <v>CAPFOR_572_25_3_202223</v>
      </c>
      <c r="AF1433" s="41">
        <v>202223</v>
      </c>
      <c r="AG1433" s="41" t="s">
        <v>46</v>
      </c>
      <c r="AH1433" s="41">
        <v>572</v>
      </c>
      <c r="AI1433" s="41">
        <v>25</v>
      </c>
      <c r="AJ1433" s="41" t="s">
        <v>1370</v>
      </c>
      <c r="AK1433" s="41">
        <v>3</v>
      </c>
      <c r="AL1433" s="186">
        <v>0</v>
      </c>
    </row>
    <row r="1434" spans="31:38" x14ac:dyDescent="0.35">
      <c r="AE1434" s="41" t="str">
        <f t="shared" si="64"/>
        <v>CAPFOR_572_26_3_202223</v>
      </c>
      <c r="AF1434" s="41">
        <v>202223</v>
      </c>
      <c r="AG1434" s="41" t="s">
        <v>46</v>
      </c>
      <c r="AH1434" s="41">
        <v>572</v>
      </c>
      <c r="AI1434" s="41">
        <v>26</v>
      </c>
      <c r="AJ1434" s="41" t="s">
        <v>2032</v>
      </c>
      <c r="AK1434" s="41">
        <v>3</v>
      </c>
      <c r="AL1434" s="186">
        <v>1238</v>
      </c>
    </row>
    <row r="1435" spans="31:38" x14ac:dyDescent="0.35">
      <c r="AE1435" s="41" t="str">
        <f t="shared" si="64"/>
        <v>CAPFOR_572_27_3_202223</v>
      </c>
      <c r="AF1435" s="41">
        <v>202223</v>
      </c>
      <c r="AG1435" s="41" t="s">
        <v>46</v>
      </c>
      <c r="AH1435" s="41">
        <v>572</v>
      </c>
      <c r="AI1435" s="41">
        <v>27</v>
      </c>
      <c r="AJ1435" s="41" t="s">
        <v>2033</v>
      </c>
      <c r="AK1435" s="41">
        <v>3</v>
      </c>
      <c r="AL1435" s="186">
        <v>0</v>
      </c>
    </row>
    <row r="1436" spans="31:38" x14ac:dyDescent="0.35">
      <c r="AE1436" s="41" t="str">
        <f t="shared" si="64"/>
        <v>CAPFOR_572_28_3_202223</v>
      </c>
      <c r="AF1436" s="41">
        <v>202223</v>
      </c>
      <c r="AG1436" s="41" t="s">
        <v>46</v>
      </c>
      <c r="AH1436" s="41">
        <v>572</v>
      </c>
      <c r="AI1436" s="41">
        <v>28</v>
      </c>
      <c r="AJ1436" s="41" t="s">
        <v>2034</v>
      </c>
      <c r="AK1436" s="41">
        <v>3</v>
      </c>
      <c r="AL1436" s="186">
        <v>0</v>
      </c>
    </row>
    <row r="1437" spans="31:38" x14ac:dyDescent="0.35">
      <c r="AE1437" s="41" t="str">
        <f t="shared" si="64"/>
        <v>CAPFOR_572_29_3_202223</v>
      </c>
      <c r="AF1437" s="41">
        <v>202223</v>
      </c>
      <c r="AG1437" s="41" t="s">
        <v>46</v>
      </c>
      <c r="AH1437" s="41">
        <v>572</v>
      </c>
      <c r="AI1437" s="41">
        <v>29</v>
      </c>
      <c r="AJ1437" s="41" t="s">
        <v>2035</v>
      </c>
      <c r="AK1437" s="41">
        <v>3</v>
      </c>
      <c r="AL1437" s="186">
        <v>0</v>
      </c>
    </row>
    <row r="1438" spans="31:38" x14ac:dyDescent="0.35">
      <c r="AE1438" s="41" t="str">
        <f t="shared" si="64"/>
        <v>CAPFOR_572_30_3_202223</v>
      </c>
      <c r="AF1438" s="41">
        <v>202223</v>
      </c>
      <c r="AG1438" s="41" t="s">
        <v>46</v>
      </c>
      <c r="AH1438" s="41">
        <v>572</v>
      </c>
      <c r="AI1438" s="41">
        <v>30</v>
      </c>
      <c r="AJ1438" s="41" t="s">
        <v>1357</v>
      </c>
      <c r="AK1438" s="41">
        <v>3</v>
      </c>
      <c r="AL1438" s="186">
        <v>0</v>
      </c>
    </row>
    <row r="1439" spans="31:38" x14ac:dyDescent="0.35">
      <c r="AE1439" s="41" t="str">
        <f t="shared" si="64"/>
        <v>CAPFOR_572_30.1_3_202223</v>
      </c>
      <c r="AF1439" s="41">
        <v>202223</v>
      </c>
      <c r="AG1439" s="41" t="s">
        <v>46</v>
      </c>
      <c r="AH1439" s="41">
        <v>572</v>
      </c>
      <c r="AI1439" s="41">
        <v>30.1</v>
      </c>
      <c r="AJ1439" s="41" t="s">
        <v>3616</v>
      </c>
      <c r="AK1439" s="41">
        <v>3</v>
      </c>
      <c r="AL1439" s="186">
        <v>0</v>
      </c>
    </row>
    <row r="1440" spans="31:38" x14ac:dyDescent="0.35">
      <c r="AE1440" s="41" t="str">
        <f t="shared" si="64"/>
        <v>CAPFOR_572_30.2_3_202223</v>
      </c>
      <c r="AF1440" s="41">
        <v>202223</v>
      </c>
      <c r="AG1440" s="41" t="s">
        <v>46</v>
      </c>
      <c r="AH1440" s="41">
        <v>572</v>
      </c>
      <c r="AI1440" s="41">
        <v>30.2</v>
      </c>
      <c r="AJ1440" s="41" t="s">
        <v>3617</v>
      </c>
      <c r="AK1440" s="41">
        <v>3</v>
      </c>
      <c r="AL1440" s="186">
        <v>0</v>
      </c>
    </row>
    <row r="1441" spans="31:38" x14ac:dyDescent="0.35">
      <c r="AE1441" s="41" t="str">
        <f t="shared" si="64"/>
        <v>CAPFOR_572_31_3_202223</v>
      </c>
      <c r="AF1441" s="41">
        <v>202223</v>
      </c>
      <c r="AG1441" s="41" t="s">
        <v>46</v>
      </c>
      <c r="AH1441" s="41">
        <v>572</v>
      </c>
      <c r="AI1441" s="41">
        <v>31</v>
      </c>
      <c r="AJ1441" s="41" t="s">
        <v>1358</v>
      </c>
      <c r="AK1441" s="41">
        <v>3</v>
      </c>
      <c r="AL1441" s="186">
        <v>7754</v>
      </c>
    </row>
    <row r="1442" spans="31:38" x14ac:dyDescent="0.35">
      <c r="AE1442" s="41" t="str">
        <f t="shared" si="64"/>
        <v>CAPFOR_572_31.1_3_202223</v>
      </c>
      <c r="AF1442" s="41">
        <v>202223</v>
      </c>
      <c r="AG1442" s="41" t="s">
        <v>46</v>
      </c>
      <c r="AH1442" s="41">
        <v>572</v>
      </c>
      <c r="AI1442" s="41">
        <v>31.1</v>
      </c>
      <c r="AJ1442" s="41" t="s">
        <v>2038</v>
      </c>
      <c r="AK1442" s="41">
        <v>3</v>
      </c>
      <c r="AL1442" s="186">
        <v>7754</v>
      </c>
    </row>
    <row r="1443" spans="31:38" x14ac:dyDescent="0.35">
      <c r="AE1443" s="41" t="str">
        <f t="shared" si="64"/>
        <v>CAPFOR_572_31.2_3_202223</v>
      </c>
      <c r="AF1443" s="41">
        <v>202223</v>
      </c>
      <c r="AG1443" s="41" t="s">
        <v>46</v>
      </c>
      <c r="AH1443" s="41">
        <v>572</v>
      </c>
      <c r="AI1443" s="41">
        <v>31.2</v>
      </c>
      <c r="AJ1443" s="41" t="s">
        <v>2039</v>
      </c>
      <c r="AK1443" s="41">
        <v>3</v>
      </c>
      <c r="AL1443" s="186">
        <v>0</v>
      </c>
    </row>
    <row r="1444" spans="31:38" x14ac:dyDescent="0.35">
      <c r="AE1444" s="41" t="str">
        <f t="shared" si="64"/>
        <v>CAPFOR_572_32_3_202223</v>
      </c>
      <c r="AF1444" s="41">
        <v>202223</v>
      </c>
      <c r="AG1444" s="41" t="s">
        <v>46</v>
      </c>
      <c r="AH1444" s="41">
        <v>572</v>
      </c>
      <c r="AI1444" s="41">
        <v>32</v>
      </c>
      <c r="AJ1444" s="41" t="s">
        <v>3455</v>
      </c>
      <c r="AK1444" s="41">
        <v>3</v>
      </c>
      <c r="AL1444" s="186">
        <v>8992</v>
      </c>
    </row>
    <row r="1445" spans="31:38" x14ac:dyDescent="0.35">
      <c r="AE1445" s="41" t="str">
        <f t="shared" si="64"/>
        <v>CAPFOR_572_33_3_202223</v>
      </c>
      <c r="AF1445" s="41">
        <v>202223</v>
      </c>
      <c r="AG1445" s="41" t="s">
        <v>46</v>
      </c>
      <c r="AH1445" s="41">
        <v>572</v>
      </c>
      <c r="AI1445" s="41">
        <v>33</v>
      </c>
      <c r="AJ1445" s="41" t="s">
        <v>2043</v>
      </c>
      <c r="AK1445" s="41">
        <v>3</v>
      </c>
      <c r="AL1445" s="186">
        <v>40989</v>
      </c>
    </row>
    <row r="1446" spans="31:38" x14ac:dyDescent="0.35">
      <c r="AE1446" s="41" t="str">
        <f t="shared" si="64"/>
        <v>CAPFOR_572_33.5_3_202223</v>
      </c>
      <c r="AF1446" s="41">
        <v>202223</v>
      </c>
      <c r="AG1446" s="41" t="s">
        <v>46</v>
      </c>
      <c r="AH1446" s="41">
        <v>572</v>
      </c>
      <c r="AI1446" s="41">
        <v>33.5</v>
      </c>
      <c r="AJ1446" s="41" t="s">
        <v>3281</v>
      </c>
      <c r="AK1446" s="41">
        <v>3</v>
      </c>
      <c r="AL1446" s="186">
        <v>0</v>
      </c>
    </row>
    <row r="1447" spans="31:38" x14ac:dyDescent="0.35">
      <c r="AE1447" s="41" t="str">
        <f t="shared" si="64"/>
        <v>CAPFOR_572_34_3_202223</v>
      </c>
      <c r="AF1447" s="41">
        <v>202223</v>
      </c>
      <c r="AG1447" s="41" t="s">
        <v>46</v>
      </c>
      <c r="AH1447" s="41">
        <v>572</v>
      </c>
      <c r="AI1447" s="41">
        <v>34</v>
      </c>
      <c r="AJ1447" s="41" t="s">
        <v>3456</v>
      </c>
      <c r="AK1447" s="41">
        <v>3</v>
      </c>
      <c r="AL1447" s="186">
        <v>7754</v>
      </c>
    </row>
    <row r="1448" spans="31:38" x14ac:dyDescent="0.35">
      <c r="AE1448" s="41" t="str">
        <f t="shared" si="64"/>
        <v>CAPFOR_572_35_3_202223</v>
      </c>
      <c r="AF1448" s="41">
        <v>202223</v>
      </c>
      <c r="AG1448" s="41" t="s">
        <v>46</v>
      </c>
      <c r="AH1448" s="41">
        <v>572</v>
      </c>
      <c r="AI1448" s="41">
        <v>35</v>
      </c>
      <c r="AJ1448" s="41" t="s">
        <v>2044</v>
      </c>
      <c r="AK1448" s="41">
        <v>3</v>
      </c>
      <c r="AL1448" s="186">
        <v>2799</v>
      </c>
    </row>
    <row r="1449" spans="31:38" x14ac:dyDescent="0.35">
      <c r="AE1449" s="41" t="str">
        <f t="shared" si="64"/>
        <v>CAPFOR_572_36_3_202223</v>
      </c>
      <c r="AF1449" s="41">
        <v>202223</v>
      </c>
      <c r="AG1449" s="41" t="s">
        <v>46</v>
      </c>
      <c r="AH1449" s="41">
        <v>572</v>
      </c>
      <c r="AI1449" s="41">
        <v>36</v>
      </c>
      <c r="AJ1449" s="41" t="s">
        <v>3457</v>
      </c>
      <c r="AK1449" s="41">
        <v>3</v>
      </c>
      <c r="AL1449" s="186">
        <v>4955</v>
      </c>
    </row>
    <row r="1450" spans="31:38" x14ac:dyDescent="0.35">
      <c r="AE1450" s="41" t="str">
        <f t="shared" si="64"/>
        <v>CAPFOR_572_37_3_202223</v>
      </c>
      <c r="AF1450" s="41">
        <v>202223</v>
      </c>
      <c r="AG1450" s="41" t="s">
        <v>46</v>
      </c>
      <c r="AH1450" s="41">
        <v>572</v>
      </c>
      <c r="AI1450" s="41">
        <v>37</v>
      </c>
      <c r="AJ1450" s="41" t="s">
        <v>3458</v>
      </c>
      <c r="AK1450" s="41">
        <v>3</v>
      </c>
      <c r="AL1450" s="186">
        <v>45944</v>
      </c>
    </row>
    <row r="1451" spans="31:38" x14ac:dyDescent="0.35">
      <c r="AE1451" s="41" t="str">
        <f t="shared" si="64"/>
        <v>CAPFOR_572_38_3_202223</v>
      </c>
      <c r="AF1451" s="41">
        <v>202223</v>
      </c>
      <c r="AG1451" s="41" t="s">
        <v>46</v>
      </c>
      <c r="AH1451" s="41">
        <v>572</v>
      </c>
      <c r="AI1451" s="41">
        <v>38</v>
      </c>
      <c r="AJ1451" s="41" t="s">
        <v>2046</v>
      </c>
      <c r="AK1451" s="41">
        <v>3</v>
      </c>
      <c r="AL1451" s="186">
        <v>28339</v>
      </c>
    </row>
    <row r="1452" spans="31:38" x14ac:dyDescent="0.35">
      <c r="AE1452" s="41" t="str">
        <f t="shared" si="64"/>
        <v>CAPFOR_572_39_3_202223</v>
      </c>
      <c r="AF1452" s="41">
        <v>202223</v>
      </c>
      <c r="AG1452" s="41" t="s">
        <v>46</v>
      </c>
      <c r="AH1452" s="41">
        <v>572</v>
      </c>
      <c r="AI1452" s="41">
        <v>39</v>
      </c>
      <c r="AJ1452" s="41" t="s">
        <v>2047</v>
      </c>
      <c r="AK1452" s="41">
        <v>3</v>
      </c>
      <c r="AL1452" s="186">
        <v>3519</v>
      </c>
    </row>
    <row r="1453" spans="31:38" x14ac:dyDescent="0.35">
      <c r="AE1453" s="41" t="str">
        <f t="shared" si="64"/>
        <v>CAPFOR_572_40_3_202223</v>
      </c>
      <c r="AF1453" s="41">
        <v>202223</v>
      </c>
      <c r="AG1453" s="41" t="s">
        <v>46</v>
      </c>
      <c r="AH1453" s="41">
        <v>572</v>
      </c>
      <c r="AI1453" s="41">
        <v>40</v>
      </c>
      <c r="AJ1453" s="41" t="s">
        <v>2048</v>
      </c>
      <c r="AK1453" s="41">
        <v>3</v>
      </c>
      <c r="AL1453" s="186">
        <v>0</v>
      </c>
    </row>
    <row r="1454" spans="31:38" x14ac:dyDescent="0.35">
      <c r="AE1454" s="41" t="str">
        <f t="shared" si="64"/>
        <v>CAPFOR_572_41_3_202223</v>
      </c>
      <c r="AF1454" s="41">
        <v>202223</v>
      </c>
      <c r="AG1454" s="41" t="s">
        <v>46</v>
      </c>
      <c r="AH1454" s="41">
        <v>572</v>
      </c>
      <c r="AI1454" s="41">
        <v>41</v>
      </c>
      <c r="AJ1454" s="41" t="s">
        <v>2049</v>
      </c>
      <c r="AK1454" s="41">
        <v>3</v>
      </c>
      <c r="AL1454" s="186">
        <v>35186</v>
      </c>
    </row>
    <row r="1455" spans="31:38" x14ac:dyDescent="0.35">
      <c r="AE1455" s="41" t="str">
        <f t="shared" si="64"/>
        <v>CAPFOR_572_42_3_202223</v>
      </c>
      <c r="AF1455" s="41">
        <v>202223</v>
      </c>
      <c r="AG1455" s="41" t="s">
        <v>46</v>
      </c>
      <c r="AH1455" s="41">
        <v>572</v>
      </c>
      <c r="AI1455" s="41">
        <v>42</v>
      </c>
      <c r="AJ1455" s="41" t="s">
        <v>2050</v>
      </c>
      <c r="AK1455" s="41">
        <v>3</v>
      </c>
      <c r="AL1455" s="186">
        <v>3095</v>
      </c>
    </row>
    <row r="1456" spans="31:38" x14ac:dyDescent="0.35">
      <c r="AE1456" s="41" t="str">
        <f t="shared" si="64"/>
        <v>CAPFOR_572_43_3_202223</v>
      </c>
      <c r="AF1456" s="41">
        <v>202223</v>
      </c>
      <c r="AG1456" s="41" t="s">
        <v>46</v>
      </c>
      <c r="AH1456" s="41">
        <v>572</v>
      </c>
      <c r="AI1456" s="41">
        <v>43</v>
      </c>
      <c r="AJ1456" s="41" t="s">
        <v>2051</v>
      </c>
      <c r="AK1456" s="41">
        <v>3</v>
      </c>
      <c r="AL1456" s="186">
        <v>0</v>
      </c>
    </row>
    <row r="1457" spans="31:38" x14ac:dyDescent="0.35">
      <c r="AE1457" s="41" t="str">
        <f t="shared" si="64"/>
        <v>CAPFOR_572_44_3_202223</v>
      </c>
      <c r="AF1457" s="41">
        <v>202223</v>
      </c>
      <c r="AG1457" s="41" t="s">
        <v>46</v>
      </c>
      <c r="AH1457" s="41">
        <v>572</v>
      </c>
      <c r="AI1457" s="41">
        <v>44</v>
      </c>
      <c r="AJ1457" s="41" t="s">
        <v>3261</v>
      </c>
      <c r="AK1457" s="41">
        <v>3</v>
      </c>
      <c r="AL1457" s="186">
        <v>42000</v>
      </c>
    </row>
    <row r="1458" spans="31:38" x14ac:dyDescent="0.35">
      <c r="AE1458" s="41" t="str">
        <f t="shared" si="64"/>
        <v>CAPFOR_572_45_3_202223</v>
      </c>
      <c r="AF1458" s="41">
        <v>202223</v>
      </c>
      <c r="AG1458" s="41" t="s">
        <v>46</v>
      </c>
      <c r="AH1458" s="41">
        <v>572</v>
      </c>
      <c r="AI1458" s="41">
        <v>45</v>
      </c>
      <c r="AJ1458" s="41" t="s">
        <v>3262</v>
      </c>
      <c r="AK1458" s="41">
        <v>3</v>
      </c>
      <c r="AL1458" s="186">
        <v>44300</v>
      </c>
    </row>
    <row r="1459" spans="31:38" x14ac:dyDescent="0.35">
      <c r="AE1459" s="41" t="str">
        <f t="shared" si="64"/>
        <v>CAPFOR_572_46_3_202223</v>
      </c>
      <c r="AF1459" s="41">
        <v>202223</v>
      </c>
      <c r="AG1459" s="41" t="s">
        <v>46</v>
      </c>
      <c r="AH1459" s="41">
        <v>572</v>
      </c>
      <c r="AI1459" s="41">
        <v>46</v>
      </c>
      <c r="AJ1459" s="41" t="s">
        <v>2060</v>
      </c>
      <c r="AK1459" s="41">
        <v>3</v>
      </c>
      <c r="AL1459" s="186">
        <v>0</v>
      </c>
    </row>
    <row r="1460" spans="31:38" x14ac:dyDescent="0.35">
      <c r="AE1460" s="41" t="str">
        <f t="shared" si="64"/>
        <v>CAPFOR_572_47_3_202223</v>
      </c>
      <c r="AF1460" s="41">
        <v>202223</v>
      </c>
      <c r="AG1460" s="41" t="s">
        <v>46</v>
      </c>
      <c r="AH1460" s="41">
        <v>572</v>
      </c>
      <c r="AI1460" s="41">
        <v>47</v>
      </c>
      <c r="AJ1460" s="41" t="s">
        <v>2061</v>
      </c>
      <c r="AK1460" s="41">
        <v>3</v>
      </c>
      <c r="AL1460" s="186">
        <v>0</v>
      </c>
    </row>
    <row r="1461" spans="31:38" x14ac:dyDescent="0.35">
      <c r="AE1461" s="41" t="str">
        <f t="shared" si="64"/>
        <v>CAPFOR_572_48_3_202223</v>
      </c>
      <c r="AF1461" s="41">
        <v>202223</v>
      </c>
      <c r="AG1461" s="41" t="s">
        <v>46</v>
      </c>
      <c r="AH1461" s="41">
        <v>572</v>
      </c>
      <c r="AI1461" s="41">
        <v>48</v>
      </c>
      <c r="AJ1461" s="41" t="s">
        <v>2029</v>
      </c>
      <c r="AK1461" s="41">
        <v>3</v>
      </c>
      <c r="AL1461" s="186">
        <v>0</v>
      </c>
    </row>
    <row r="1462" spans="31:38" x14ac:dyDescent="0.35">
      <c r="AE1462" s="41" t="str">
        <f t="shared" si="64"/>
        <v>CAPFOR_572_49_3_202223</v>
      </c>
      <c r="AF1462" s="41">
        <v>202223</v>
      </c>
      <c r="AG1462" s="41" t="s">
        <v>46</v>
      </c>
      <c r="AH1462" s="41">
        <v>572</v>
      </c>
      <c r="AI1462" s="41">
        <v>49</v>
      </c>
      <c r="AJ1462" s="41" t="s">
        <v>2030</v>
      </c>
      <c r="AK1462" s="41">
        <v>3</v>
      </c>
      <c r="AL1462" s="186">
        <v>0</v>
      </c>
    </row>
    <row r="1463" spans="31:38" x14ac:dyDescent="0.35">
      <c r="AE1463" s="41" t="str">
        <f t="shared" si="64"/>
        <v>CAPFOR_572_50_3_202223</v>
      </c>
      <c r="AF1463" s="41">
        <v>202223</v>
      </c>
      <c r="AG1463" s="41" t="s">
        <v>46</v>
      </c>
      <c r="AH1463" s="41">
        <v>572</v>
      </c>
      <c r="AI1463" s="41">
        <v>50</v>
      </c>
      <c r="AJ1463" s="41" t="s">
        <v>2031</v>
      </c>
      <c r="AK1463" s="41">
        <v>3</v>
      </c>
      <c r="AL1463" s="186">
        <v>0</v>
      </c>
    </row>
    <row r="1464" spans="31:38" x14ac:dyDescent="0.35">
      <c r="AE1464" s="41" t="str">
        <f t="shared" si="64"/>
        <v>CAPFOR_574_1_1_202223</v>
      </c>
      <c r="AF1464" s="41">
        <v>202223</v>
      </c>
      <c r="AG1464" s="41" t="s">
        <v>46</v>
      </c>
      <c r="AH1464" s="41">
        <v>574</v>
      </c>
      <c r="AI1464" s="41">
        <v>1</v>
      </c>
      <c r="AJ1464" s="41" t="s">
        <v>1334</v>
      </c>
      <c r="AK1464" s="41">
        <v>1</v>
      </c>
      <c r="AL1464" s="186">
        <v>0</v>
      </c>
    </row>
    <row r="1465" spans="31:38" x14ac:dyDescent="0.35">
      <c r="AE1465" s="41" t="str">
        <f t="shared" si="64"/>
        <v>CAPFOR_574_2_1_202223</v>
      </c>
      <c r="AF1465" s="41">
        <v>202223</v>
      </c>
      <c r="AG1465" s="41" t="s">
        <v>46</v>
      </c>
      <c r="AH1465" s="41">
        <v>574</v>
      </c>
      <c r="AI1465" s="41">
        <v>2</v>
      </c>
      <c r="AJ1465" s="41" t="s">
        <v>3254</v>
      </c>
      <c r="AK1465" s="41">
        <v>1</v>
      </c>
      <c r="AL1465" s="186">
        <v>0</v>
      </c>
    </row>
    <row r="1466" spans="31:38" x14ac:dyDescent="0.35">
      <c r="AE1466" s="41" t="str">
        <f t="shared" si="64"/>
        <v>CAPFOR_574_3_1_202223</v>
      </c>
      <c r="AF1466" s="41">
        <v>202223</v>
      </c>
      <c r="AG1466" s="41" t="s">
        <v>46</v>
      </c>
      <c r="AH1466" s="41">
        <v>574</v>
      </c>
      <c r="AI1466" s="41">
        <v>3</v>
      </c>
      <c r="AJ1466" s="41" t="s">
        <v>3165</v>
      </c>
      <c r="AK1466" s="41">
        <v>1</v>
      </c>
      <c r="AL1466" s="186">
        <v>0</v>
      </c>
    </row>
    <row r="1467" spans="31:38" x14ac:dyDescent="0.35">
      <c r="AE1467" s="41" t="str">
        <f t="shared" si="64"/>
        <v>CAPFOR_574_4_1_202223</v>
      </c>
      <c r="AF1467" s="41">
        <v>202223</v>
      </c>
      <c r="AG1467" s="41" t="s">
        <v>46</v>
      </c>
      <c r="AH1467" s="41">
        <v>574</v>
      </c>
      <c r="AI1467" s="41">
        <v>4</v>
      </c>
      <c r="AJ1467" s="41" t="s">
        <v>3255</v>
      </c>
      <c r="AK1467" s="41">
        <v>1</v>
      </c>
      <c r="AL1467" s="186">
        <v>0</v>
      </c>
    </row>
    <row r="1468" spans="31:38" x14ac:dyDescent="0.35">
      <c r="AE1468" s="41" t="str">
        <f t="shared" si="64"/>
        <v>CAPFOR_574_5_1_202223</v>
      </c>
      <c r="AF1468" s="41">
        <v>202223</v>
      </c>
      <c r="AG1468" s="41" t="s">
        <v>46</v>
      </c>
      <c r="AH1468" s="41">
        <v>574</v>
      </c>
      <c r="AI1468" s="41">
        <v>5</v>
      </c>
      <c r="AJ1468" s="41" t="s">
        <v>664</v>
      </c>
      <c r="AK1468" s="41">
        <v>1</v>
      </c>
      <c r="AL1468" s="186">
        <v>0</v>
      </c>
    </row>
    <row r="1469" spans="31:38" x14ac:dyDescent="0.35">
      <c r="AE1469" s="41" t="str">
        <f t="shared" si="64"/>
        <v>CAPFOR_574_6_1_202223</v>
      </c>
      <c r="AF1469" s="41">
        <v>202223</v>
      </c>
      <c r="AG1469" s="41" t="s">
        <v>46</v>
      </c>
      <c r="AH1469" s="41">
        <v>574</v>
      </c>
      <c r="AI1469" s="41">
        <v>6</v>
      </c>
      <c r="AJ1469" s="41" t="s">
        <v>3192</v>
      </c>
      <c r="AK1469" s="41">
        <v>1</v>
      </c>
      <c r="AL1469" s="186">
        <v>0</v>
      </c>
    </row>
    <row r="1470" spans="31:38" x14ac:dyDescent="0.35">
      <c r="AE1470" s="41" t="str">
        <f t="shared" si="64"/>
        <v>CAPFOR_574_7_1_202223</v>
      </c>
      <c r="AF1470" s="41">
        <v>202223</v>
      </c>
      <c r="AG1470" s="41" t="s">
        <v>46</v>
      </c>
      <c r="AH1470" s="41">
        <v>574</v>
      </c>
      <c r="AI1470" s="41">
        <v>7</v>
      </c>
      <c r="AJ1470" s="41" t="s">
        <v>2157</v>
      </c>
      <c r="AK1470" s="41">
        <v>1</v>
      </c>
      <c r="AL1470" s="186">
        <v>0</v>
      </c>
    </row>
    <row r="1471" spans="31:38" x14ac:dyDescent="0.35">
      <c r="AE1471" s="41" t="str">
        <f t="shared" si="64"/>
        <v>CAPFOR_574_8_1_202223</v>
      </c>
      <c r="AF1471" s="41">
        <v>202223</v>
      </c>
      <c r="AG1471" s="41" t="s">
        <v>46</v>
      </c>
      <c r="AH1471" s="41">
        <v>574</v>
      </c>
      <c r="AI1471" s="41">
        <v>8</v>
      </c>
      <c r="AJ1471" s="41" t="s">
        <v>3449</v>
      </c>
      <c r="AK1471" s="41">
        <v>1</v>
      </c>
      <c r="AL1471" s="186">
        <v>0</v>
      </c>
    </row>
    <row r="1472" spans="31:38" x14ac:dyDescent="0.35">
      <c r="AE1472" s="41" t="str">
        <f t="shared" si="64"/>
        <v>CAPFOR_574_9_1_202223</v>
      </c>
      <c r="AF1472" s="41">
        <v>202223</v>
      </c>
      <c r="AG1472" s="41" t="s">
        <v>46</v>
      </c>
      <c r="AH1472" s="41">
        <v>574</v>
      </c>
      <c r="AI1472" s="41">
        <v>9</v>
      </c>
      <c r="AJ1472" s="41" t="s">
        <v>2322</v>
      </c>
      <c r="AK1472" s="41">
        <v>1</v>
      </c>
      <c r="AL1472" s="186">
        <v>0</v>
      </c>
    </row>
    <row r="1473" spans="31:38" x14ac:dyDescent="0.35">
      <c r="AE1473" s="41" t="str">
        <f t="shared" si="64"/>
        <v>CAPFOR_574_10_1_202223</v>
      </c>
      <c r="AF1473" s="41">
        <v>202223</v>
      </c>
      <c r="AG1473" s="41" t="s">
        <v>46</v>
      </c>
      <c r="AH1473" s="41">
        <v>574</v>
      </c>
      <c r="AI1473" s="41">
        <v>10</v>
      </c>
      <c r="AJ1473" s="41" t="s">
        <v>3196</v>
      </c>
      <c r="AK1473" s="41">
        <v>1</v>
      </c>
      <c r="AL1473" s="186">
        <v>0</v>
      </c>
    </row>
    <row r="1474" spans="31:38" x14ac:dyDescent="0.35">
      <c r="AE1474" s="41" t="str">
        <f t="shared" si="64"/>
        <v>CAPFOR_574_11_1_202223</v>
      </c>
      <c r="AF1474" s="41">
        <v>202223</v>
      </c>
      <c r="AG1474" s="41" t="s">
        <v>46</v>
      </c>
      <c r="AH1474" s="41">
        <v>574</v>
      </c>
      <c r="AI1474" s="41">
        <v>11</v>
      </c>
      <c r="AJ1474" s="41" t="s">
        <v>3450</v>
      </c>
      <c r="AK1474" s="41">
        <v>1</v>
      </c>
      <c r="AL1474" s="186">
        <v>0</v>
      </c>
    </row>
    <row r="1475" spans="31:38" x14ac:dyDescent="0.35">
      <c r="AE1475" s="41" t="str">
        <f t="shared" si="64"/>
        <v>CAPFOR_574_12_1_202223</v>
      </c>
      <c r="AF1475" s="41">
        <v>202223</v>
      </c>
      <c r="AG1475" s="41" t="s">
        <v>46</v>
      </c>
      <c r="AH1475" s="41">
        <v>574</v>
      </c>
      <c r="AI1475" s="41">
        <v>12</v>
      </c>
      <c r="AJ1475" s="41" t="s">
        <v>3170</v>
      </c>
      <c r="AK1475" s="41">
        <v>1</v>
      </c>
      <c r="AL1475" s="186">
        <v>2916</v>
      </c>
    </row>
    <row r="1476" spans="31:38" x14ac:dyDescent="0.35">
      <c r="AE1476" s="41" t="str">
        <f t="shared" si="64"/>
        <v>CAPFOR_574_13_1_202223</v>
      </c>
      <c r="AF1476" s="41">
        <v>202223</v>
      </c>
      <c r="AG1476" s="41" t="s">
        <v>46</v>
      </c>
      <c r="AH1476" s="41">
        <v>574</v>
      </c>
      <c r="AI1476" s="41">
        <v>13</v>
      </c>
      <c r="AJ1476" s="41" t="s">
        <v>3451</v>
      </c>
      <c r="AK1476" s="41">
        <v>1</v>
      </c>
      <c r="AL1476" s="186">
        <v>2916</v>
      </c>
    </row>
    <row r="1477" spans="31:38" x14ac:dyDescent="0.35">
      <c r="AE1477" s="41" t="str">
        <f t="shared" si="64"/>
        <v>CAPFOR_574_14_1_202223</v>
      </c>
      <c r="AF1477" s="41">
        <v>202223</v>
      </c>
      <c r="AG1477" s="41" t="s">
        <v>46</v>
      </c>
      <c r="AH1477" s="41">
        <v>574</v>
      </c>
      <c r="AI1477" s="41">
        <v>14</v>
      </c>
      <c r="AJ1477" s="41" t="s">
        <v>3452</v>
      </c>
      <c r="AK1477" s="41">
        <v>1</v>
      </c>
      <c r="AL1477" s="186">
        <v>0</v>
      </c>
    </row>
    <row r="1478" spans="31:38" x14ac:dyDescent="0.35">
      <c r="AE1478" s="41" t="str">
        <f t="shared" ref="AE1478:AE1541" si="65">AG1478&amp;"_"&amp;AH1478&amp;"_"&amp;AI1478&amp;"_"&amp;AK1478&amp;"_"&amp;AF1478</f>
        <v>CAPFOR_574_15_1_202223</v>
      </c>
      <c r="AF1478" s="41">
        <v>202223</v>
      </c>
      <c r="AG1478" s="41" t="s">
        <v>46</v>
      </c>
      <c r="AH1478" s="41">
        <v>574</v>
      </c>
      <c r="AI1478" s="41">
        <v>15</v>
      </c>
      <c r="AJ1478" s="41" t="s">
        <v>3256</v>
      </c>
      <c r="AK1478" s="41">
        <v>1</v>
      </c>
      <c r="AL1478" s="186">
        <v>0</v>
      </c>
    </row>
    <row r="1479" spans="31:38" x14ac:dyDescent="0.35">
      <c r="AE1479" s="41" t="str">
        <f t="shared" si="65"/>
        <v>CAPFOR_574_16_1_202223</v>
      </c>
      <c r="AF1479" s="41">
        <v>202223</v>
      </c>
      <c r="AG1479" s="41" t="s">
        <v>46</v>
      </c>
      <c r="AH1479" s="41">
        <v>574</v>
      </c>
      <c r="AI1479" s="41">
        <v>16</v>
      </c>
      <c r="AJ1479" s="41" t="s">
        <v>3453</v>
      </c>
      <c r="AK1479" s="41">
        <v>1</v>
      </c>
      <c r="AL1479" s="186">
        <v>2916</v>
      </c>
    </row>
    <row r="1480" spans="31:38" x14ac:dyDescent="0.35">
      <c r="AE1480" s="41" t="str">
        <f t="shared" si="65"/>
        <v>CAPFOR_574_17_1_202223</v>
      </c>
      <c r="AF1480" s="41">
        <v>202223</v>
      </c>
      <c r="AG1480" s="41" t="s">
        <v>46</v>
      </c>
      <c r="AH1480" s="41">
        <v>574</v>
      </c>
      <c r="AI1480" s="41">
        <v>17</v>
      </c>
      <c r="AJ1480" s="41" t="s">
        <v>2010</v>
      </c>
      <c r="AK1480" s="41">
        <v>1</v>
      </c>
      <c r="AL1480" s="186">
        <v>0</v>
      </c>
    </row>
    <row r="1481" spans="31:38" x14ac:dyDescent="0.35">
      <c r="AE1481" s="41" t="str">
        <f t="shared" si="65"/>
        <v>CAPFOR_574_17.1_1_202223</v>
      </c>
      <c r="AF1481" s="41">
        <v>202223</v>
      </c>
      <c r="AG1481" s="41" t="s">
        <v>46</v>
      </c>
      <c r="AH1481" s="41">
        <v>574</v>
      </c>
      <c r="AI1481" s="41">
        <v>17.100000000000001</v>
      </c>
      <c r="AJ1481" s="41" t="s">
        <v>3494</v>
      </c>
      <c r="AK1481" s="41">
        <v>1</v>
      </c>
      <c r="AL1481" s="186">
        <v>0</v>
      </c>
    </row>
    <row r="1482" spans="31:38" x14ac:dyDescent="0.35">
      <c r="AE1482" s="41" t="str">
        <f t="shared" si="65"/>
        <v>CAPFOR_574_19_3_202223</v>
      </c>
      <c r="AF1482" s="41">
        <v>202223</v>
      </c>
      <c r="AG1482" s="41" t="s">
        <v>46</v>
      </c>
      <c r="AH1482" s="41">
        <v>574</v>
      </c>
      <c r="AI1482" s="41">
        <v>19</v>
      </c>
      <c r="AJ1482" s="41" t="s">
        <v>3258</v>
      </c>
      <c r="AK1482" s="41">
        <v>3</v>
      </c>
      <c r="AL1482" s="186">
        <v>2916</v>
      </c>
    </row>
    <row r="1483" spans="31:38" x14ac:dyDescent="0.35">
      <c r="AE1483" s="41" t="str">
        <f t="shared" si="65"/>
        <v>CAPFOR_574_20_3_202223</v>
      </c>
      <c r="AF1483" s="41">
        <v>202223</v>
      </c>
      <c r="AG1483" s="41" t="s">
        <v>46</v>
      </c>
      <c r="AH1483" s="41">
        <v>574</v>
      </c>
      <c r="AI1483" s="41">
        <v>20</v>
      </c>
      <c r="AJ1483" s="41" t="s">
        <v>1308</v>
      </c>
      <c r="AK1483" s="41">
        <v>3</v>
      </c>
      <c r="AL1483" s="186">
        <v>0</v>
      </c>
    </row>
    <row r="1484" spans="31:38" x14ac:dyDescent="0.35">
      <c r="AE1484" s="41" t="str">
        <f t="shared" si="65"/>
        <v>CAPFOR_574_21_3_202223</v>
      </c>
      <c r="AF1484" s="41">
        <v>202223</v>
      </c>
      <c r="AG1484" s="41" t="s">
        <v>46</v>
      </c>
      <c r="AH1484" s="41">
        <v>574</v>
      </c>
      <c r="AI1484" s="41">
        <v>21</v>
      </c>
      <c r="AJ1484" s="41" t="s">
        <v>1309</v>
      </c>
      <c r="AK1484" s="41">
        <v>3</v>
      </c>
      <c r="AL1484" s="186">
        <v>0</v>
      </c>
    </row>
    <row r="1485" spans="31:38" x14ac:dyDescent="0.35">
      <c r="AE1485" s="41" t="str">
        <f t="shared" si="65"/>
        <v>CAPFOR_574_22_3_202223</v>
      </c>
      <c r="AF1485" s="41">
        <v>202223</v>
      </c>
      <c r="AG1485" s="41" t="s">
        <v>46</v>
      </c>
      <c r="AH1485" s="41">
        <v>574</v>
      </c>
      <c r="AI1485" s="41">
        <v>22</v>
      </c>
      <c r="AJ1485" s="41" t="s">
        <v>3454</v>
      </c>
      <c r="AK1485" s="41">
        <v>3</v>
      </c>
      <c r="AL1485" s="186">
        <v>0</v>
      </c>
    </row>
    <row r="1486" spans="31:38" x14ac:dyDescent="0.35">
      <c r="AE1486" s="41" t="str">
        <f t="shared" si="65"/>
        <v>CAPFOR_574_23_3_202223</v>
      </c>
      <c r="AF1486" s="41">
        <v>202223</v>
      </c>
      <c r="AG1486" s="41" t="s">
        <v>46</v>
      </c>
      <c r="AH1486" s="41">
        <v>574</v>
      </c>
      <c r="AI1486" s="41">
        <v>23</v>
      </c>
      <c r="AJ1486" s="41" t="s">
        <v>2027</v>
      </c>
      <c r="AK1486" s="41">
        <v>3</v>
      </c>
      <c r="AL1486" s="186">
        <v>0</v>
      </c>
    </row>
    <row r="1487" spans="31:38" x14ac:dyDescent="0.35">
      <c r="AE1487" s="41" t="str">
        <f t="shared" si="65"/>
        <v>CAPFOR_574_25_3_202223</v>
      </c>
      <c r="AF1487" s="41">
        <v>202223</v>
      </c>
      <c r="AG1487" s="41" t="s">
        <v>46</v>
      </c>
      <c r="AH1487" s="41">
        <v>574</v>
      </c>
      <c r="AI1487" s="41">
        <v>25</v>
      </c>
      <c r="AJ1487" s="41" t="s">
        <v>1370</v>
      </c>
      <c r="AK1487" s="41">
        <v>3</v>
      </c>
      <c r="AL1487" s="186">
        <v>0</v>
      </c>
    </row>
    <row r="1488" spans="31:38" x14ac:dyDescent="0.35">
      <c r="AE1488" s="41" t="str">
        <f t="shared" si="65"/>
        <v>CAPFOR_574_26_3_202223</v>
      </c>
      <c r="AF1488" s="41">
        <v>202223</v>
      </c>
      <c r="AG1488" s="41" t="s">
        <v>46</v>
      </c>
      <c r="AH1488" s="41">
        <v>574</v>
      </c>
      <c r="AI1488" s="41">
        <v>26</v>
      </c>
      <c r="AJ1488" s="41" t="s">
        <v>2032</v>
      </c>
      <c r="AK1488" s="41">
        <v>3</v>
      </c>
      <c r="AL1488" s="186">
        <v>0</v>
      </c>
    </row>
    <row r="1489" spans="31:38" x14ac:dyDescent="0.35">
      <c r="AE1489" s="41" t="str">
        <f t="shared" si="65"/>
        <v>CAPFOR_574_27_3_202223</v>
      </c>
      <c r="AF1489" s="41">
        <v>202223</v>
      </c>
      <c r="AG1489" s="41" t="s">
        <v>46</v>
      </c>
      <c r="AH1489" s="41">
        <v>574</v>
      </c>
      <c r="AI1489" s="41">
        <v>27</v>
      </c>
      <c r="AJ1489" s="41" t="s">
        <v>2033</v>
      </c>
      <c r="AK1489" s="41">
        <v>3</v>
      </c>
      <c r="AL1489" s="186">
        <v>0</v>
      </c>
    </row>
    <row r="1490" spans="31:38" x14ac:dyDescent="0.35">
      <c r="AE1490" s="41" t="str">
        <f t="shared" si="65"/>
        <v>CAPFOR_574_28_3_202223</v>
      </c>
      <c r="AF1490" s="41">
        <v>202223</v>
      </c>
      <c r="AG1490" s="41" t="s">
        <v>46</v>
      </c>
      <c r="AH1490" s="41">
        <v>574</v>
      </c>
      <c r="AI1490" s="41">
        <v>28</v>
      </c>
      <c r="AJ1490" s="41" t="s">
        <v>2034</v>
      </c>
      <c r="AK1490" s="41">
        <v>3</v>
      </c>
      <c r="AL1490" s="186">
        <v>0</v>
      </c>
    </row>
    <row r="1491" spans="31:38" x14ac:dyDescent="0.35">
      <c r="AE1491" s="41" t="str">
        <f t="shared" si="65"/>
        <v>CAPFOR_574_29_3_202223</v>
      </c>
      <c r="AF1491" s="41">
        <v>202223</v>
      </c>
      <c r="AG1491" s="41" t="s">
        <v>46</v>
      </c>
      <c r="AH1491" s="41">
        <v>574</v>
      </c>
      <c r="AI1491" s="41">
        <v>29</v>
      </c>
      <c r="AJ1491" s="41" t="s">
        <v>2035</v>
      </c>
      <c r="AK1491" s="41">
        <v>3</v>
      </c>
      <c r="AL1491" s="186">
        <v>0</v>
      </c>
    </row>
    <row r="1492" spans="31:38" x14ac:dyDescent="0.35">
      <c r="AE1492" s="41" t="str">
        <f t="shared" si="65"/>
        <v>CAPFOR_574_30_3_202223</v>
      </c>
      <c r="AF1492" s="41">
        <v>202223</v>
      </c>
      <c r="AG1492" s="41" t="s">
        <v>46</v>
      </c>
      <c r="AH1492" s="41">
        <v>574</v>
      </c>
      <c r="AI1492" s="41">
        <v>30</v>
      </c>
      <c r="AJ1492" s="41" t="s">
        <v>1357</v>
      </c>
      <c r="AK1492" s="41">
        <v>3</v>
      </c>
      <c r="AL1492" s="186">
        <v>0</v>
      </c>
    </row>
    <row r="1493" spans="31:38" x14ac:dyDescent="0.35">
      <c r="AE1493" s="41" t="str">
        <f t="shared" si="65"/>
        <v>CAPFOR_574_30.1_3_202223</v>
      </c>
      <c r="AF1493" s="41">
        <v>202223</v>
      </c>
      <c r="AG1493" s="41" t="s">
        <v>46</v>
      </c>
      <c r="AH1493" s="41">
        <v>574</v>
      </c>
      <c r="AI1493" s="41">
        <v>30.1</v>
      </c>
      <c r="AJ1493" s="41" t="s">
        <v>3616</v>
      </c>
      <c r="AK1493" s="41">
        <v>3</v>
      </c>
      <c r="AL1493" s="186">
        <v>0</v>
      </c>
    </row>
    <row r="1494" spans="31:38" x14ac:dyDescent="0.35">
      <c r="AE1494" s="41" t="str">
        <f t="shared" si="65"/>
        <v>CAPFOR_574_30.2_3_202223</v>
      </c>
      <c r="AF1494" s="41">
        <v>202223</v>
      </c>
      <c r="AG1494" s="41" t="s">
        <v>46</v>
      </c>
      <c r="AH1494" s="41">
        <v>574</v>
      </c>
      <c r="AI1494" s="41">
        <v>30.2</v>
      </c>
      <c r="AJ1494" s="41" t="s">
        <v>3617</v>
      </c>
      <c r="AK1494" s="41">
        <v>3</v>
      </c>
      <c r="AL1494" s="186">
        <v>0</v>
      </c>
    </row>
    <row r="1495" spans="31:38" x14ac:dyDescent="0.35">
      <c r="AE1495" s="41" t="str">
        <f t="shared" si="65"/>
        <v>CAPFOR_574_31_3_202223</v>
      </c>
      <c r="AF1495" s="41">
        <v>202223</v>
      </c>
      <c r="AG1495" s="41" t="s">
        <v>46</v>
      </c>
      <c r="AH1495" s="41">
        <v>574</v>
      </c>
      <c r="AI1495" s="41">
        <v>31</v>
      </c>
      <c r="AJ1495" s="41" t="s">
        <v>1358</v>
      </c>
      <c r="AK1495" s="41">
        <v>3</v>
      </c>
      <c r="AL1495" s="186">
        <v>2916</v>
      </c>
    </row>
    <row r="1496" spans="31:38" x14ac:dyDescent="0.35">
      <c r="AE1496" s="41" t="str">
        <f t="shared" si="65"/>
        <v>CAPFOR_574_31.1_3_202223</v>
      </c>
      <c r="AF1496" s="41">
        <v>202223</v>
      </c>
      <c r="AG1496" s="41" t="s">
        <v>46</v>
      </c>
      <c r="AH1496" s="41">
        <v>574</v>
      </c>
      <c r="AI1496" s="41">
        <v>31.1</v>
      </c>
      <c r="AJ1496" s="41" t="s">
        <v>2038</v>
      </c>
      <c r="AK1496" s="41">
        <v>3</v>
      </c>
      <c r="AL1496" s="186">
        <v>2916</v>
      </c>
    </row>
    <row r="1497" spans="31:38" x14ac:dyDescent="0.35">
      <c r="AE1497" s="41" t="str">
        <f t="shared" si="65"/>
        <v>CAPFOR_574_31.2_3_202223</v>
      </c>
      <c r="AF1497" s="41">
        <v>202223</v>
      </c>
      <c r="AG1497" s="41" t="s">
        <v>46</v>
      </c>
      <c r="AH1497" s="41">
        <v>574</v>
      </c>
      <c r="AI1497" s="41">
        <v>31.2</v>
      </c>
      <c r="AJ1497" s="41" t="s">
        <v>2039</v>
      </c>
      <c r="AK1497" s="41">
        <v>3</v>
      </c>
      <c r="AL1497" s="186">
        <v>0</v>
      </c>
    </row>
    <row r="1498" spans="31:38" x14ac:dyDescent="0.35">
      <c r="AE1498" s="41" t="str">
        <f t="shared" si="65"/>
        <v>CAPFOR_574_32_3_202223</v>
      </c>
      <c r="AF1498" s="41">
        <v>202223</v>
      </c>
      <c r="AG1498" s="41" t="s">
        <v>46</v>
      </c>
      <c r="AH1498" s="41">
        <v>574</v>
      </c>
      <c r="AI1498" s="41">
        <v>32</v>
      </c>
      <c r="AJ1498" s="41" t="s">
        <v>3455</v>
      </c>
      <c r="AK1498" s="41">
        <v>3</v>
      </c>
      <c r="AL1498" s="186">
        <v>2916</v>
      </c>
    </row>
    <row r="1499" spans="31:38" x14ac:dyDescent="0.35">
      <c r="AE1499" s="41" t="str">
        <f t="shared" si="65"/>
        <v>CAPFOR_574_33_3_202223</v>
      </c>
      <c r="AF1499" s="41">
        <v>202223</v>
      </c>
      <c r="AG1499" s="41" t="s">
        <v>46</v>
      </c>
      <c r="AH1499" s="41">
        <v>574</v>
      </c>
      <c r="AI1499" s="41">
        <v>33</v>
      </c>
      <c r="AJ1499" s="41" t="s">
        <v>2043</v>
      </c>
      <c r="AK1499" s="41">
        <v>3</v>
      </c>
      <c r="AL1499" s="186">
        <v>28411</v>
      </c>
    </row>
    <row r="1500" spans="31:38" x14ac:dyDescent="0.35">
      <c r="AE1500" s="41" t="str">
        <f t="shared" si="65"/>
        <v>CAPFOR_574_33.5_3_202223</v>
      </c>
      <c r="AF1500" s="41">
        <v>202223</v>
      </c>
      <c r="AG1500" s="41" t="s">
        <v>46</v>
      </c>
      <c r="AH1500" s="41">
        <v>574</v>
      </c>
      <c r="AI1500" s="41">
        <v>33.5</v>
      </c>
      <c r="AJ1500" s="41" t="s">
        <v>3281</v>
      </c>
      <c r="AK1500" s="41">
        <v>3</v>
      </c>
      <c r="AL1500" s="186">
        <v>0</v>
      </c>
    </row>
    <row r="1501" spans="31:38" x14ac:dyDescent="0.35">
      <c r="AE1501" s="41" t="str">
        <f t="shared" si="65"/>
        <v>CAPFOR_574_34_3_202223</v>
      </c>
      <c r="AF1501" s="41">
        <v>202223</v>
      </c>
      <c r="AG1501" s="41" t="s">
        <v>46</v>
      </c>
      <c r="AH1501" s="41">
        <v>574</v>
      </c>
      <c r="AI1501" s="41">
        <v>34</v>
      </c>
      <c r="AJ1501" s="41" t="s">
        <v>3456</v>
      </c>
      <c r="AK1501" s="41">
        <v>3</v>
      </c>
      <c r="AL1501" s="186">
        <v>2916</v>
      </c>
    </row>
    <row r="1502" spans="31:38" x14ac:dyDescent="0.35">
      <c r="AE1502" s="41" t="str">
        <f t="shared" si="65"/>
        <v>CAPFOR_574_35_3_202223</v>
      </c>
      <c r="AF1502" s="41">
        <v>202223</v>
      </c>
      <c r="AG1502" s="41" t="s">
        <v>46</v>
      </c>
      <c r="AH1502" s="41">
        <v>574</v>
      </c>
      <c r="AI1502" s="41">
        <v>35</v>
      </c>
      <c r="AJ1502" s="41" t="s">
        <v>2044</v>
      </c>
      <c r="AK1502" s="41">
        <v>3</v>
      </c>
      <c r="AL1502" s="186">
        <v>1938</v>
      </c>
    </row>
    <row r="1503" spans="31:38" x14ac:dyDescent="0.35">
      <c r="AE1503" s="41" t="str">
        <f t="shared" si="65"/>
        <v>CAPFOR_574_36_3_202223</v>
      </c>
      <c r="AF1503" s="41">
        <v>202223</v>
      </c>
      <c r="AG1503" s="41" t="s">
        <v>46</v>
      </c>
      <c r="AH1503" s="41">
        <v>574</v>
      </c>
      <c r="AI1503" s="41">
        <v>36</v>
      </c>
      <c r="AJ1503" s="41" t="s">
        <v>3457</v>
      </c>
      <c r="AK1503" s="41">
        <v>3</v>
      </c>
      <c r="AL1503" s="186">
        <v>978</v>
      </c>
    </row>
    <row r="1504" spans="31:38" x14ac:dyDescent="0.35">
      <c r="AE1504" s="41" t="str">
        <f t="shared" si="65"/>
        <v>CAPFOR_574_37_3_202223</v>
      </c>
      <c r="AF1504" s="41">
        <v>202223</v>
      </c>
      <c r="AG1504" s="41" t="s">
        <v>46</v>
      </c>
      <c r="AH1504" s="41">
        <v>574</v>
      </c>
      <c r="AI1504" s="41">
        <v>37</v>
      </c>
      <c r="AJ1504" s="41" t="s">
        <v>3458</v>
      </c>
      <c r="AK1504" s="41">
        <v>3</v>
      </c>
      <c r="AL1504" s="186">
        <v>29389</v>
      </c>
    </row>
    <row r="1505" spans="31:38" x14ac:dyDescent="0.35">
      <c r="AE1505" s="41" t="str">
        <f t="shared" si="65"/>
        <v>CAPFOR_574_38_3_202223</v>
      </c>
      <c r="AF1505" s="41">
        <v>202223</v>
      </c>
      <c r="AG1505" s="41" t="s">
        <v>46</v>
      </c>
      <c r="AH1505" s="41">
        <v>574</v>
      </c>
      <c r="AI1505" s="41">
        <v>38</v>
      </c>
      <c r="AJ1505" s="41" t="s">
        <v>2046</v>
      </c>
      <c r="AK1505" s="41">
        <v>3</v>
      </c>
      <c r="AL1505" s="186">
        <v>28411</v>
      </c>
    </row>
    <row r="1506" spans="31:38" x14ac:dyDescent="0.35">
      <c r="AE1506" s="41" t="str">
        <f t="shared" si="65"/>
        <v>CAPFOR_574_39_3_202223</v>
      </c>
      <c r="AF1506" s="41">
        <v>202223</v>
      </c>
      <c r="AG1506" s="41" t="s">
        <v>46</v>
      </c>
      <c r="AH1506" s="41">
        <v>574</v>
      </c>
      <c r="AI1506" s="41">
        <v>39</v>
      </c>
      <c r="AJ1506" s="41" t="s">
        <v>2047</v>
      </c>
      <c r="AK1506" s="41">
        <v>3</v>
      </c>
      <c r="AL1506" s="186">
        <v>0</v>
      </c>
    </row>
    <row r="1507" spans="31:38" x14ac:dyDescent="0.35">
      <c r="AE1507" s="41" t="str">
        <f t="shared" si="65"/>
        <v>CAPFOR_574_40_3_202223</v>
      </c>
      <c r="AF1507" s="41">
        <v>202223</v>
      </c>
      <c r="AG1507" s="41" t="s">
        <v>46</v>
      </c>
      <c r="AH1507" s="41">
        <v>574</v>
      </c>
      <c r="AI1507" s="41">
        <v>40</v>
      </c>
      <c r="AJ1507" s="41" t="s">
        <v>2048</v>
      </c>
      <c r="AK1507" s="41">
        <v>3</v>
      </c>
      <c r="AL1507" s="186">
        <v>0</v>
      </c>
    </row>
    <row r="1508" spans="31:38" x14ac:dyDescent="0.35">
      <c r="AE1508" s="41" t="str">
        <f t="shared" si="65"/>
        <v>CAPFOR_574_41_3_202223</v>
      </c>
      <c r="AF1508" s="41">
        <v>202223</v>
      </c>
      <c r="AG1508" s="41" t="s">
        <v>46</v>
      </c>
      <c r="AH1508" s="41">
        <v>574</v>
      </c>
      <c r="AI1508" s="41">
        <v>41</v>
      </c>
      <c r="AJ1508" s="41" t="s">
        <v>2049</v>
      </c>
      <c r="AK1508" s="41">
        <v>3</v>
      </c>
      <c r="AL1508" s="186">
        <v>29389</v>
      </c>
    </row>
    <row r="1509" spans="31:38" x14ac:dyDescent="0.35">
      <c r="AE1509" s="41" t="str">
        <f t="shared" si="65"/>
        <v>CAPFOR_574_42_3_202223</v>
      </c>
      <c r="AF1509" s="41">
        <v>202223</v>
      </c>
      <c r="AG1509" s="41" t="s">
        <v>46</v>
      </c>
      <c r="AH1509" s="41">
        <v>574</v>
      </c>
      <c r="AI1509" s="41">
        <v>42</v>
      </c>
      <c r="AJ1509" s="41" t="s">
        <v>2050</v>
      </c>
      <c r="AK1509" s="41">
        <v>3</v>
      </c>
      <c r="AL1509" s="186">
        <v>0</v>
      </c>
    </row>
    <row r="1510" spans="31:38" x14ac:dyDescent="0.35">
      <c r="AE1510" s="41" t="str">
        <f t="shared" si="65"/>
        <v>CAPFOR_574_43_3_202223</v>
      </c>
      <c r="AF1510" s="41">
        <v>202223</v>
      </c>
      <c r="AG1510" s="41" t="s">
        <v>46</v>
      </c>
      <c r="AH1510" s="41">
        <v>574</v>
      </c>
      <c r="AI1510" s="41">
        <v>43</v>
      </c>
      <c r="AJ1510" s="41" t="s">
        <v>2051</v>
      </c>
      <c r="AK1510" s="41">
        <v>3</v>
      </c>
      <c r="AL1510" s="186">
        <v>0</v>
      </c>
    </row>
    <row r="1511" spans="31:38" x14ac:dyDescent="0.35">
      <c r="AE1511" s="41" t="str">
        <f t="shared" si="65"/>
        <v>CAPFOR_574_44_3_202223</v>
      </c>
      <c r="AF1511" s="41">
        <v>202223</v>
      </c>
      <c r="AG1511" s="41" t="s">
        <v>46</v>
      </c>
      <c r="AH1511" s="41">
        <v>574</v>
      </c>
      <c r="AI1511" s="41">
        <v>44</v>
      </c>
      <c r="AJ1511" s="41" t="s">
        <v>3261</v>
      </c>
      <c r="AK1511" s="41">
        <v>3</v>
      </c>
      <c r="AL1511" s="186">
        <v>29389</v>
      </c>
    </row>
    <row r="1512" spans="31:38" x14ac:dyDescent="0.35">
      <c r="AE1512" s="41" t="str">
        <f t="shared" si="65"/>
        <v>CAPFOR_574_45_3_202223</v>
      </c>
      <c r="AF1512" s="41">
        <v>202223</v>
      </c>
      <c r="AG1512" s="41" t="s">
        <v>46</v>
      </c>
      <c r="AH1512" s="41">
        <v>574</v>
      </c>
      <c r="AI1512" s="41">
        <v>45</v>
      </c>
      <c r="AJ1512" s="41" t="s">
        <v>3262</v>
      </c>
      <c r="AK1512" s="41">
        <v>3</v>
      </c>
      <c r="AL1512" s="186">
        <v>31389</v>
      </c>
    </row>
    <row r="1513" spans="31:38" x14ac:dyDescent="0.35">
      <c r="AE1513" s="41" t="str">
        <f t="shared" si="65"/>
        <v>CAPFOR_574_46_3_202223</v>
      </c>
      <c r="AF1513" s="41">
        <v>202223</v>
      </c>
      <c r="AG1513" s="41" t="s">
        <v>46</v>
      </c>
      <c r="AH1513" s="41">
        <v>574</v>
      </c>
      <c r="AI1513" s="41">
        <v>46</v>
      </c>
      <c r="AJ1513" s="41" t="s">
        <v>2060</v>
      </c>
      <c r="AK1513" s="41">
        <v>3</v>
      </c>
      <c r="AL1513" s="186">
        <v>0</v>
      </c>
    </row>
    <row r="1514" spans="31:38" x14ac:dyDescent="0.35">
      <c r="AE1514" s="41" t="str">
        <f t="shared" si="65"/>
        <v>CAPFOR_574_47_3_202223</v>
      </c>
      <c r="AF1514" s="41">
        <v>202223</v>
      </c>
      <c r="AG1514" s="41" t="s">
        <v>46</v>
      </c>
      <c r="AH1514" s="41">
        <v>574</v>
      </c>
      <c r="AI1514" s="41">
        <v>47</v>
      </c>
      <c r="AJ1514" s="41" t="s">
        <v>2061</v>
      </c>
      <c r="AK1514" s="41">
        <v>3</v>
      </c>
      <c r="AL1514" s="186">
        <v>0</v>
      </c>
    </row>
    <row r="1515" spans="31:38" x14ac:dyDescent="0.35">
      <c r="AE1515" s="41" t="str">
        <f t="shared" si="65"/>
        <v>CAPFOR_574_48_3_202223</v>
      </c>
      <c r="AF1515" s="41">
        <v>202223</v>
      </c>
      <c r="AG1515" s="41" t="s">
        <v>46</v>
      </c>
      <c r="AH1515" s="41">
        <v>574</v>
      </c>
      <c r="AI1515" s="41">
        <v>48</v>
      </c>
      <c r="AJ1515" s="41" t="s">
        <v>2029</v>
      </c>
      <c r="AK1515" s="41">
        <v>3</v>
      </c>
      <c r="AL1515" s="186">
        <v>0</v>
      </c>
    </row>
    <row r="1516" spans="31:38" x14ac:dyDescent="0.35">
      <c r="AE1516" s="41" t="str">
        <f t="shared" si="65"/>
        <v>CAPFOR_574_49_3_202223</v>
      </c>
      <c r="AF1516" s="41">
        <v>202223</v>
      </c>
      <c r="AG1516" s="41" t="s">
        <v>46</v>
      </c>
      <c r="AH1516" s="41">
        <v>574</v>
      </c>
      <c r="AI1516" s="41">
        <v>49</v>
      </c>
      <c r="AJ1516" s="41" t="s">
        <v>2030</v>
      </c>
      <c r="AK1516" s="41">
        <v>3</v>
      </c>
      <c r="AL1516" s="186">
        <v>0</v>
      </c>
    </row>
    <row r="1517" spans="31:38" x14ac:dyDescent="0.35">
      <c r="AE1517" s="41" t="str">
        <f t="shared" si="65"/>
        <v>CAPFOR_574_50_3_202223</v>
      </c>
      <c r="AF1517" s="41">
        <v>202223</v>
      </c>
      <c r="AG1517" s="41" t="s">
        <v>46</v>
      </c>
      <c r="AH1517" s="41">
        <v>574</v>
      </c>
      <c r="AI1517" s="41">
        <v>50</v>
      </c>
      <c r="AJ1517" s="41" t="s">
        <v>2031</v>
      </c>
      <c r="AK1517" s="41">
        <v>3</v>
      </c>
      <c r="AL1517" s="186">
        <v>0</v>
      </c>
    </row>
    <row r="1518" spans="31:38" x14ac:dyDescent="0.35">
      <c r="AE1518" s="41" t="str">
        <f t="shared" si="65"/>
        <v>CAPFOR_576_1_1_202223</v>
      </c>
      <c r="AF1518" s="41">
        <v>202223</v>
      </c>
      <c r="AG1518" s="41" t="s">
        <v>46</v>
      </c>
      <c r="AH1518" s="41">
        <v>576</v>
      </c>
      <c r="AI1518" s="41">
        <v>1</v>
      </c>
      <c r="AJ1518" s="41" t="s">
        <v>1334</v>
      </c>
      <c r="AK1518" s="41">
        <v>1</v>
      </c>
      <c r="AL1518" s="186">
        <v>0</v>
      </c>
    </row>
    <row r="1519" spans="31:38" x14ac:dyDescent="0.35">
      <c r="AE1519" s="41" t="str">
        <f t="shared" si="65"/>
        <v>CAPFOR_576_2_1_202223</v>
      </c>
      <c r="AF1519" s="41">
        <v>202223</v>
      </c>
      <c r="AG1519" s="41" t="s">
        <v>46</v>
      </c>
      <c r="AH1519" s="41">
        <v>576</v>
      </c>
      <c r="AI1519" s="41">
        <v>2</v>
      </c>
      <c r="AJ1519" s="41" t="s">
        <v>3254</v>
      </c>
      <c r="AK1519" s="41">
        <v>1</v>
      </c>
      <c r="AL1519" s="186">
        <v>0</v>
      </c>
    </row>
    <row r="1520" spans="31:38" x14ac:dyDescent="0.35">
      <c r="AE1520" s="41" t="str">
        <f t="shared" si="65"/>
        <v>CAPFOR_576_3_1_202223</v>
      </c>
      <c r="AF1520" s="41">
        <v>202223</v>
      </c>
      <c r="AG1520" s="41" t="s">
        <v>46</v>
      </c>
      <c r="AH1520" s="41">
        <v>576</v>
      </c>
      <c r="AI1520" s="41">
        <v>3</v>
      </c>
      <c r="AJ1520" s="41" t="s">
        <v>3165</v>
      </c>
      <c r="AK1520" s="41">
        <v>1</v>
      </c>
      <c r="AL1520" s="186">
        <v>0</v>
      </c>
    </row>
    <row r="1521" spans="31:38" x14ac:dyDescent="0.35">
      <c r="AE1521" s="41" t="str">
        <f t="shared" si="65"/>
        <v>CAPFOR_576_4_1_202223</v>
      </c>
      <c r="AF1521" s="41">
        <v>202223</v>
      </c>
      <c r="AG1521" s="41" t="s">
        <v>46</v>
      </c>
      <c r="AH1521" s="41">
        <v>576</v>
      </c>
      <c r="AI1521" s="41">
        <v>4</v>
      </c>
      <c r="AJ1521" s="41" t="s">
        <v>3255</v>
      </c>
      <c r="AK1521" s="41">
        <v>1</v>
      </c>
      <c r="AL1521" s="186">
        <v>0</v>
      </c>
    </row>
    <row r="1522" spans="31:38" x14ac:dyDescent="0.35">
      <c r="AE1522" s="41" t="str">
        <f t="shared" si="65"/>
        <v>CAPFOR_576_5_1_202223</v>
      </c>
      <c r="AF1522" s="41">
        <v>202223</v>
      </c>
      <c r="AG1522" s="41" t="s">
        <v>46</v>
      </c>
      <c r="AH1522" s="41">
        <v>576</v>
      </c>
      <c r="AI1522" s="41">
        <v>5</v>
      </c>
      <c r="AJ1522" s="41" t="s">
        <v>664</v>
      </c>
      <c r="AK1522" s="41">
        <v>1</v>
      </c>
      <c r="AL1522" s="186">
        <v>0</v>
      </c>
    </row>
    <row r="1523" spans="31:38" x14ac:dyDescent="0.35">
      <c r="AE1523" s="41" t="str">
        <f t="shared" si="65"/>
        <v>CAPFOR_576_6_1_202223</v>
      </c>
      <c r="AF1523" s="41">
        <v>202223</v>
      </c>
      <c r="AG1523" s="41" t="s">
        <v>46</v>
      </c>
      <c r="AH1523" s="41">
        <v>576</v>
      </c>
      <c r="AI1523" s="41">
        <v>6</v>
      </c>
      <c r="AJ1523" s="41" t="s">
        <v>3192</v>
      </c>
      <c r="AK1523" s="41">
        <v>1</v>
      </c>
      <c r="AL1523" s="186">
        <v>0</v>
      </c>
    </row>
    <row r="1524" spans="31:38" x14ac:dyDescent="0.35">
      <c r="AE1524" s="41" t="str">
        <f t="shared" si="65"/>
        <v>CAPFOR_576_7_1_202223</v>
      </c>
      <c r="AF1524" s="41">
        <v>202223</v>
      </c>
      <c r="AG1524" s="41" t="s">
        <v>46</v>
      </c>
      <c r="AH1524" s="41">
        <v>576</v>
      </c>
      <c r="AI1524" s="41">
        <v>7</v>
      </c>
      <c r="AJ1524" s="41" t="s">
        <v>2157</v>
      </c>
      <c r="AK1524" s="41">
        <v>1</v>
      </c>
      <c r="AL1524" s="186">
        <v>0</v>
      </c>
    </row>
    <row r="1525" spans="31:38" x14ac:dyDescent="0.35">
      <c r="AE1525" s="41" t="str">
        <f t="shared" si="65"/>
        <v>CAPFOR_576_8_1_202223</v>
      </c>
      <c r="AF1525" s="41">
        <v>202223</v>
      </c>
      <c r="AG1525" s="41" t="s">
        <v>46</v>
      </c>
      <c r="AH1525" s="41">
        <v>576</v>
      </c>
      <c r="AI1525" s="41">
        <v>8</v>
      </c>
      <c r="AJ1525" s="41" t="s">
        <v>3449</v>
      </c>
      <c r="AK1525" s="41">
        <v>1</v>
      </c>
      <c r="AL1525" s="186">
        <v>0</v>
      </c>
    </row>
    <row r="1526" spans="31:38" x14ac:dyDescent="0.35">
      <c r="AE1526" s="41" t="str">
        <f t="shared" si="65"/>
        <v>CAPFOR_576_9_1_202223</v>
      </c>
      <c r="AF1526" s="41">
        <v>202223</v>
      </c>
      <c r="AG1526" s="41" t="s">
        <v>46</v>
      </c>
      <c r="AH1526" s="41">
        <v>576</v>
      </c>
      <c r="AI1526" s="41">
        <v>9</v>
      </c>
      <c r="AJ1526" s="41" t="s">
        <v>2322</v>
      </c>
      <c r="AK1526" s="41">
        <v>1</v>
      </c>
      <c r="AL1526" s="186">
        <v>0</v>
      </c>
    </row>
    <row r="1527" spans="31:38" x14ac:dyDescent="0.35">
      <c r="AE1527" s="41" t="str">
        <f t="shared" si="65"/>
        <v>CAPFOR_576_10_1_202223</v>
      </c>
      <c r="AF1527" s="41">
        <v>202223</v>
      </c>
      <c r="AG1527" s="41" t="s">
        <v>46</v>
      </c>
      <c r="AH1527" s="41">
        <v>576</v>
      </c>
      <c r="AI1527" s="41">
        <v>10</v>
      </c>
      <c r="AJ1527" s="41" t="s">
        <v>3196</v>
      </c>
      <c r="AK1527" s="41">
        <v>1</v>
      </c>
      <c r="AL1527" s="186">
        <v>0</v>
      </c>
    </row>
    <row r="1528" spans="31:38" x14ac:dyDescent="0.35">
      <c r="AE1528" s="41" t="str">
        <f t="shared" si="65"/>
        <v>CAPFOR_576_11_1_202223</v>
      </c>
      <c r="AF1528" s="41">
        <v>202223</v>
      </c>
      <c r="AG1528" s="41" t="s">
        <v>46</v>
      </c>
      <c r="AH1528" s="41">
        <v>576</v>
      </c>
      <c r="AI1528" s="41">
        <v>11</v>
      </c>
      <c r="AJ1528" s="41" t="s">
        <v>3450</v>
      </c>
      <c r="AK1528" s="41">
        <v>1</v>
      </c>
      <c r="AL1528" s="186">
        <v>0</v>
      </c>
    </row>
    <row r="1529" spans="31:38" x14ac:dyDescent="0.35">
      <c r="AE1529" s="41" t="str">
        <f t="shared" si="65"/>
        <v>CAPFOR_576_12_1_202223</v>
      </c>
      <c r="AF1529" s="41">
        <v>202223</v>
      </c>
      <c r="AG1529" s="41" t="s">
        <v>46</v>
      </c>
      <c r="AH1529" s="41">
        <v>576</v>
      </c>
      <c r="AI1529" s="41">
        <v>12</v>
      </c>
      <c r="AJ1529" s="41" t="s">
        <v>3170</v>
      </c>
      <c r="AK1529" s="41">
        <v>1</v>
      </c>
      <c r="AL1529" s="186">
        <v>6717</v>
      </c>
    </row>
    <row r="1530" spans="31:38" x14ac:dyDescent="0.35">
      <c r="AE1530" s="41" t="str">
        <f t="shared" si="65"/>
        <v>CAPFOR_576_13_1_202223</v>
      </c>
      <c r="AF1530" s="41">
        <v>202223</v>
      </c>
      <c r="AG1530" s="41" t="s">
        <v>46</v>
      </c>
      <c r="AH1530" s="41">
        <v>576</v>
      </c>
      <c r="AI1530" s="41">
        <v>13</v>
      </c>
      <c r="AJ1530" s="41" t="s">
        <v>3451</v>
      </c>
      <c r="AK1530" s="41">
        <v>1</v>
      </c>
      <c r="AL1530" s="186">
        <v>6717</v>
      </c>
    </row>
    <row r="1531" spans="31:38" x14ac:dyDescent="0.35">
      <c r="AE1531" s="41" t="str">
        <f t="shared" si="65"/>
        <v>CAPFOR_576_14_1_202223</v>
      </c>
      <c r="AF1531" s="41">
        <v>202223</v>
      </c>
      <c r="AG1531" s="41" t="s">
        <v>46</v>
      </c>
      <c r="AH1531" s="41">
        <v>576</v>
      </c>
      <c r="AI1531" s="41">
        <v>14</v>
      </c>
      <c r="AJ1531" s="41" t="s">
        <v>3452</v>
      </c>
      <c r="AK1531" s="41">
        <v>1</v>
      </c>
      <c r="AL1531" s="186">
        <v>0</v>
      </c>
    </row>
    <row r="1532" spans="31:38" x14ac:dyDescent="0.35">
      <c r="AE1532" s="41" t="str">
        <f t="shared" si="65"/>
        <v>CAPFOR_576_15_1_202223</v>
      </c>
      <c r="AF1532" s="41">
        <v>202223</v>
      </c>
      <c r="AG1532" s="41" t="s">
        <v>46</v>
      </c>
      <c r="AH1532" s="41">
        <v>576</v>
      </c>
      <c r="AI1532" s="41">
        <v>15</v>
      </c>
      <c r="AJ1532" s="41" t="s">
        <v>3256</v>
      </c>
      <c r="AK1532" s="41">
        <v>1</v>
      </c>
      <c r="AL1532" s="186">
        <v>0</v>
      </c>
    </row>
    <row r="1533" spans="31:38" x14ac:dyDescent="0.35">
      <c r="AE1533" s="41" t="str">
        <f t="shared" si="65"/>
        <v>CAPFOR_576_16_1_202223</v>
      </c>
      <c r="AF1533" s="41">
        <v>202223</v>
      </c>
      <c r="AG1533" s="41" t="s">
        <v>46</v>
      </c>
      <c r="AH1533" s="41">
        <v>576</v>
      </c>
      <c r="AI1533" s="41">
        <v>16</v>
      </c>
      <c r="AJ1533" s="41" t="s">
        <v>3453</v>
      </c>
      <c r="AK1533" s="41">
        <v>1</v>
      </c>
      <c r="AL1533" s="186">
        <v>6717</v>
      </c>
    </row>
    <row r="1534" spans="31:38" x14ac:dyDescent="0.35">
      <c r="AE1534" s="41" t="str">
        <f t="shared" si="65"/>
        <v>CAPFOR_576_17_1_202223</v>
      </c>
      <c r="AF1534" s="41">
        <v>202223</v>
      </c>
      <c r="AG1534" s="41" t="s">
        <v>46</v>
      </c>
      <c r="AH1534" s="41">
        <v>576</v>
      </c>
      <c r="AI1534" s="41">
        <v>17</v>
      </c>
      <c r="AJ1534" s="41" t="s">
        <v>2010</v>
      </c>
      <c r="AK1534" s="41">
        <v>1</v>
      </c>
      <c r="AL1534" s="186">
        <v>0</v>
      </c>
    </row>
    <row r="1535" spans="31:38" x14ac:dyDescent="0.35">
      <c r="AE1535" s="41" t="str">
        <f t="shared" si="65"/>
        <v>CAPFOR_576_17.1_1_202223</v>
      </c>
      <c r="AF1535" s="41">
        <v>202223</v>
      </c>
      <c r="AG1535" s="41" t="s">
        <v>46</v>
      </c>
      <c r="AH1535" s="41">
        <v>576</v>
      </c>
      <c r="AI1535" s="41">
        <v>17.100000000000001</v>
      </c>
      <c r="AJ1535" s="41" t="s">
        <v>3494</v>
      </c>
      <c r="AK1535" s="41">
        <v>1</v>
      </c>
      <c r="AL1535" s="186">
        <v>0</v>
      </c>
    </row>
    <row r="1536" spans="31:38" x14ac:dyDescent="0.35">
      <c r="AE1536" s="41" t="str">
        <f t="shared" si="65"/>
        <v>CAPFOR_576_19_3_202223</v>
      </c>
      <c r="AF1536" s="41">
        <v>202223</v>
      </c>
      <c r="AG1536" s="41" t="s">
        <v>46</v>
      </c>
      <c r="AH1536" s="41">
        <v>576</v>
      </c>
      <c r="AI1536" s="41">
        <v>19</v>
      </c>
      <c r="AJ1536" s="41" t="s">
        <v>3258</v>
      </c>
      <c r="AK1536" s="41">
        <v>3</v>
      </c>
      <c r="AL1536" s="186">
        <v>6717</v>
      </c>
    </row>
    <row r="1537" spans="31:38" x14ac:dyDescent="0.35">
      <c r="AE1537" s="41" t="str">
        <f t="shared" si="65"/>
        <v>CAPFOR_576_20_3_202223</v>
      </c>
      <c r="AF1537" s="41">
        <v>202223</v>
      </c>
      <c r="AG1537" s="41" t="s">
        <v>46</v>
      </c>
      <c r="AH1537" s="41">
        <v>576</v>
      </c>
      <c r="AI1537" s="41">
        <v>20</v>
      </c>
      <c r="AJ1537" s="41" t="s">
        <v>1308</v>
      </c>
      <c r="AK1537" s="41">
        <v>3</v>
      </c>
      <c r="AL1537" s="186">
        <v>0</v>
      </c>
    </row>
    <row r="1538" spans="31:38" x14ac:dyDescent="0.35">
      <c r="AE1538" s="41" t="str">
        <f t="shared" si="65"/>
        <v>CAPFOR_576_21_3_202223</v>
      </c>
      <c r="AF1538" s="41">
        <v>202223</v>
      </c>
      <c r="AG1538" s="41" t="s">
        <v>46</v>
      </c>
      <c r="AH1538" s="41">
        <v>576</v>
      </c>
      <c r="AI1538" s="41">
        <v>21</v>
      </c>
      <c r="AJ1538" s="41" t="s">
        <v>1309</v>
      </c>
      <c r="AK1538" s="41">
        <v>3</v>
      </c>
      <c r="AL1538" s="186">
        <v>0</v>
      </c>
    </row>
    <row r="1539" spans="31:38" x14ac:dyDescent="0.35">
      <c r="AE1539" s="41" t="str">
        <f t="shared" si="65"/>
        <v>CAPFOR_576_22_3_202223</v>
      </c>
      <c r="AF1539" s="41">
        <v>202223</v>
      </c>
      <c r="AG1539" s="41" t="s">
        <v>46</v>
      </c>
      <c r="AH1539" s="41">
        <v>576</v>
      </c>
      <c r="AI1539" s="41">
        <v>22</v>
      </c>
      <c r="AJ1539" s="41" t="s">
        <v>3454</v>
      </c>
      <c r="AK1539" s="41">
        <v>3</v>
      </c>
      <c r="AL1539" s="186">
        <v>0</v>
      </c>
    </row>
    <row r="1540" spans="31:38" x14ac:dyDescent="0.35">
      <c r="AE1540" s="41" t="str">
        <f t="shared" si="65"/>
        <v>CAPFOR_576_23_3_202223</v>
      </c>
      <c r="AF1540" s="41">
        <v>202223</v>
      </c>
      <c r="AG1540" s="41" t="s">
        <v>46</v>
      </c>
      <c r="AH1540" s="41">
        <v>576</v>
      </c>
      <c r="AI1540" s="41">
        <v>23</v>
      </c>
      <c r="AJ1540" s="41" t="s">
        <v>2027</v>
      </c>
      <c r="AK1540" s="41">
        <v>3</v>
      </c>
      <c r="AL1540" s="186">
        <v>0</v>
      </c>
    </row>
    <row r="1541" spans="31:38" x14ac:dyDescent="0.35">
      <c r="AE1541" s="41" t="str">
        <f t="shared" si="65"/>
        <v>CAPFOR_576_25_3_202223</v>
      </c>
      <c r="AF1541" s="41">
        <v>202223</v>
      </c>
      <c r="AG1541" s="41" t="s">
        <v>46</v>
      </c>
      <c r="AH1541" s="41">
        <v>576</v>
      </c>
      <c r="AI1541" s="41">
        <v>25</v>
      </c>
      <c r="AJ1541" s="41" t="s">
        <v>1370</v>
      </c>
      <c r="AK1541" s="41">
        <v>3</v>
      </c>
      <c r="AL1541" s="186">
        <v>0</v>
      </c>
    </row>
    <row r="1542" spans="31:38" x14ac:dyDescent="0.35">
      <c r="AE1542" s="41" t="str">
        <f t="shared" ref="AE1542:AE1605" si="66">AG1542&amp;"_"&amp;AH1542&amp;"_"&amp;AI1542&amp;"_"&amp;AK1542&amp;"_"&amp;AF1542</f>
        <v>CAPFOR_576_26_3_202223</v>
      </c>
      <c r="AF1542" s="41">
        <v>202223</v>
      </c>
      <c r="AG1542" s="41" t="s">
        <v>46</v>
      </c>
      <c r="AH1542" s="41">
        <v>576</v>
      </c>
      <c r="AI1542" s="41">
        <v>26</v>
      </c>
      <c r="AJ1542" s="41" t="s">
        <v>2032</v>
      </c>
      <c r="AK1542" s="41">
        <v>3</v>
      </c>
      <c r="AL1542" s="186">
        <v>0</v>
      </c>
    </row>
    <row r="1543" spans="31:38" x14ac:dyDescent="0.35">
      <c r="AE1543" s="41" t="str">
        <f t="shared" si="66"/>
        <v>CAPFOR_576_27_3_202223</v>
      </c>
      <c r="AF1543" s="41">
        <v>202223</v>
      </c>
      <c r="AG1543" s="41" t="s">
        <v>46</v>
      </c>
      <c r="AH1543" s="41">
        <v>576</v>
      </c>
      <c r="AI1543" s="41">
        <v>27</v>
      </c>
      <c r="AJ1543" s="41" t="s">
        <v>2033</v>
      </c>
      <c r="AK1543" s="41">
        <v>3</v>
      </c>
      <c r="AL1543" s="186">
        <v>0</v>
      </c>
    </row>
    <row r="1544" spans="31:38" x14ac:dyDescent="0.35">
      <c r="AE1544" s="41" t="str">
        <f t="shared" si="66"/>
        <v>CAPFOR_576_28_3_202223</v>
      </c>
      <c r="AF1544" s="41">
        <v>202223</v>
      </c>
      <c r="AG1544" s="41" t="s">
        <v>46</v>
      </c>
      <c r="AH1544" s="41">
        <v>576</v>
      </c>
      <c r="AI1544" s="41">
        <v>28</v>
      </c>
      <c r="AJ1544" s="41" t="s">
        <v>2034</v>
      </c>
      <c r="AK1544" s="41">
        <v>3</v>
      </c>
      <c r="AL1544" s="186">
        <v>200</v>
      </c>
    </row>
    <row r="1545" spans="31:38" x14ac:dyDescent="0.35">
      <c r="AE1545" s="41" t="str">
        <f t="shared" si="66"/>
        <v>CAPFOR_576_29_3_202223</v>
      </c>
      <c r="AF1545" s="41">
        <v>202223</v>
      </c>
      <c r="AG1545" s="41" t="s">
        <v>46</v>
      </c>
      <c r="AH1545" s="41">
        <v>576</v>
      </c>
      <c r="AI1545" s="41">
        <v>29</v>
      </c>
      <c r="AJ1545" s="41" t="s">
        <v>2035</v>
      </c>
      <c r="AK1545" s="41">
        <v>3</v>
      </c>
      <c r="AL1545" s="186">
        <v>0</v>
      </c>
    </row>
    <row r="1546" spans="31:38" x14ac:dyDescent="0.35">
      <c r="AE1546" s="41" t="str">
        <f t="shared" si="66"/>
        <v>CAPFOR_576_30_3_202223</v>
      </c>
      <c r="AF1546" s="41">
        <v>202223</v>
      </c>
      <c r="AG1546" s="41" t="s">
        <v>46</v>
      </c>
      <c r="AH1546" s="41">
        <v>576</v>
      </c>
      <c r="AI1546" s="41">
        <v>30</v>
      </c>
      <c r="AJ1546" s="41" t="s">
        <v>1357</v>
      </c>
      <c r="AK1546" s="41">
        <v>3</v>
      </c>
      <c r="AL1546" s="186">
        <v>0</v>
      </c>
    </row>
    <row r="1547" spans="31:38" x14ac:dyDescent="0.35">
      <c r="AE1547" s="41" t="str">
        <f t="shared" si="66"/>
        <v>CAPFOR_576_30.1_3_202223</v>
      </c>
      <c r="AF1547" s="41">
        <v>202223</v>
      </c>
      <c r="AG1547" s="41" t="s">
        <v>46</v>
      </c>
      <c r="AH1547" s="41">
        <v>576</v>
      </c>
      <c r="AI1547" s="41">
        <v>30.1</v>
      </c>
      <c r="AJ1547" s="41" t="s">
        <v>3616</v>
      </c>
      <c r="AK1547" s="41">
        <v>3</v>
      </c>
      <c r="AL1547" s="186">
        <v>0</v>
      </c>
    </row>
    <row r="1548" spans="31:38" x14ac:dyDescent="0.35">
      <c r="AE1548" s="41" t="str">
        <f t="shared" si="66"/>
        <v>CAPFOR_576_30.2_3_202223</v>
      </c>
      <c r="AF1548" s="41">
        <v>202223</v>
      </c>
      <c r="AG1548" s="41" t="s">
        <v>46</v>
      </c>
      <c r="AH1548" s="41">
        <v>576</v>
      </c>
      <c r="AI1548" s="41">
        <v>30.2</v>
      </c>
      <c r="AJ1548" s="41" t="s">
        <v>3617</v>
      </c>
      <c r="AK1548" s="41">
        <v>3</v>
      </c>
      <c r="AL1548" s="186">
        <v>0</v>
      </c>
    </row>
    <row r="1549" spans="31:38" x14ac:dyDescent="0.35">
      <c r="AE1549" s="41" t="str">
        <f t="shared" si="66"/>
        <v>CAPFOR_576_31_3_202223</v>
      </c>
      <c r="AF1549" s="41">
        <v>202223</v>
      </c>
      <c r="AG1549" s="41" t="s">
        <v>46</v>
      </c>
      <c r="AH1549" s="41">
        <v>576</v>
      </c>
      <c r="AI1549" s="41">
        <v>31</v>
      </c>
      <c r="AJ1549" s="41" t="s">
        <v>1358</v>
      </c>
      <c r="AK1549" s="41">
        <v>3</v>
      </c>
      <c r="AL1549" s="186">
        <v>6517</v>
      </c>
    </row>
    <row r="1550" spans="31:38" x14ac:dyDescent="0.35">
      <c r="AE1550" s="41" t="str">
        <f t="shared" si="66"/>
        <v>CAPFOR_576_31.1_3_202223</v>
      </c>
      <c r="AF1550" s="41">
        <v>202223</v>
      </c>
      <c r="AG1550" s="41" t="s">
        <v>46</v>
      </c>
      <c r="AH1550" s="41">
        <v>576</v>
      </c>
      <c r="AI1550" s="41">
        <v>31.1</v>
      </c>
      <c r="AJ1550" s="41" t="s">
        <v>2038</v>
      </c>
      <c r="AK1550" s="41">
        <v>3</v>
      </c>
      <c r="AL1550" s="186">
        <v>6517</v>
      </c>
    </row>
    <row r="1551" spans="31:38" x14ac:dyDescent="0.35">
      <c r="AE1551" s="41" t="str">
        <f t="shared" si="66"/>
        <v>CAPFOR_576_31.2_3_202223</v>
      </c>
      <c r="AF1551" s="41">
        <v>202223</v>
      </c>
      <c r="AG1551" s="41" t="s">
        <v>46</v>
      </c>
      <c r="AH1551" s="41">
        <v>576</v>
      </c>
      <c r="AI1551" s="41">
        <v>31.2</v>
      </c>
      <c r="AJ1551" s="41" t="s">
        <v>2039</v>
      </c>
      <c r="AK1551" s="41">
        <v>3</v>
      </c>
      <c r="AL1551" s="186">
        <v>0</v>
      </c>
    </row>
    <row r="1552" spans="31:38" x14ac:dyDescent="0.35">
      <c r="AE1552" s="41" t="str">
        <f t="shared" si="66"/>
        <v>CAPFOR_576_32_3_202223</v>
      </c>
      <c r="AF1552" s="41">
        <v>202223</v>
      </c>
      <c r="AG1552" s="41" t="s">
        <v>46</v>
      </c>
      <c r="AH1552" s="41">
        <v>576</v>
      </c>
      <c r="AI1552" s="41">
        <v>32</v>
      </c>
      <c r="AJ1552" s="41" t="s">
        <v>3455</v>
      </c>
      <c r="AK1552" s="41">
        <v>3</v>
      </c>
      <c r="AL1552" s="186">
        <v>6717</v>
      </c>
    </row>
    <row r="1553" spans="31:38" x14ac:dyDescent="0.35">
      <c r="AE1553" s="41" t="str">
        <f t="shared" si="66"/>
        <v>CAPFOR_576_33_3_202223</v>
      </c>
      <c r="AF1553" s="41">
        <v>202223</v>
      </c>
      <c r="AG1553" s="41" t="s">
        <v>46</v>
      </c>
      <c r="AH1553" s="41">
        <v>576</v>
      </c>
      <c r="AI1553" s="41">
        <v>33</v>
      </c>
      <c r="AJ1553" s="41" t="s">
        <v>2043</v>
      </c>
      <c r="AK1553" s="41">
        <v>3</v>
      </c>
      <c r="AL1553" s="186">
        <v>41540.85915354015</v>
      </c>
    </row>
    <row r="1554" spans="31:38" x14ac:dyDescent="0.35">
      <c r="AE1554" s="41" t="str">
        <f t="shared" si="66"/>
        <v>CAPFOR_576_33.5_3_202223</v>
      </c>
      <c r="AF1554" s="41">
        <v>202223</v>
      </c>
      <c r="AG1554" s="41" t="s">
        <v>46</v>
      </c>
      <c r="AH1554" s="41">
        <v>576</v>
      </c>
      <c r="AI1554" s="41">
        <v>33.5</v>
      </c>
      <c r="AJ1554" s="41" t="s">
        <v>3281</v>
      </c>
      <c r="AK1554" s="41">
        <v>3</v>
      </c>
      <c r="AL1554" s="186">
        <v>0</v>
      </c>
    </row>
    <row r="1555" spans="31:38" x14ac:dyDescent="0.35">
      <c r="AE1555" s="41" t="str">
        <f t="shared" si="66"/>
        <v>CAPFOR_576_34_3_202223</v>
      </c>
      <c r="AF1555" s="41">
        <v>202223</v>
      </c>
      <c r="AG1555" s="41" t="s">
        <v>46</v>
      </c>
      <c r="AH1555" s="41">
        <v>576</v>
      </c>
      <c r="AI1555" s="41">
        <v>34</v>
      </c>
      <c r="AJ1555" s="41" t="s">
        <v>3456</v>
      </c>
      <c r="AK1555" s="41">
        <v>3</v>
      </c>
      <c r="AL1555" s="186">
        <v>6517</v>
      </c>
    </row>
    <row r="1556" spans="31:38" x14ac:dyDescent="0.35">
      <c r="AE1556" s="41" t="str">
        <f t="shared" si="66"/>
        <v>CAPFOR_576_35_3_202223</v>
      </c>
      <c r="AF1556" s="41">
        <v>202223</v>
      </c>
      <c r="AG1556" s="41" t="s">
        <v>46</v>
      </c>
      <c r="AH1556" s="41">
        <v>576</v>
      </c>
      <c r="AI1556" s="41">
        <v>35</v>
      </c>
      <c r="AJ1556" s="41" t="s">
        <v>2044</v>
      </c>
      <c r="AK1556" s="41">
        <v>3</v>
      </c>
      <c r="AL1556" s="186">
        <v>3915.22063371682</v>
      </c>
    </row>
    <row r="1557" spans="31:38" x14ac:dyDescent="0.35">
      <c r="AE1557" s="41" t="str">
        <f t="shared" si="66"/>
        <v>CAPFOR_576_36_3_202223</v>
      </c>
      <c r="AF1557" s="41">
        <v>202223</v>
      </c>
      <c r="AG1557" s="41" t="s">
        <v>46</v>
      </c>
      <c r="AH1557" s="41">
        <v>576</v>
      </c>
      <c r="AI1557" s="41">
        <v>36</v>
      </c>
      <c r="AJ1557" s="41" t="s">
        <v>3457</v>
      </c>
      <c r="AK1557" s="41">
        <v>3</v>
      </c>
      <c r="AL1557" s="186">
        <v>2601.77936628318</v>
      </c>
    </row>
    <row r="1558" spans="31:38" x14ac:dyDescent="0.35">
      <c r="AE1558" s="41" t="str">
        <f t="shared" si="66"/>
        <v>CAPFOR_576_37_3_202223</v>
      </c>
      <c r="AF1558" s="41">
        <v>202223</v>
      </c>
      <c r="AG1558" s="41" t="s">
        <v>46</v>
      </c>
      <c r="AH1558" s="41">
        <v>576</v>
      </c>
      <c r="AI1558" s="41">
        <v>37</v>
      </c>
      <c r="AJ1558" s="41" t="s">
        <v>3458</v>
      </c>
      <c r="AK1558" s="41">
        <v>3</v>
      </c>
      <c r="AL1558" s="186">
        <v>44142.638519823333</v>
      </c>
    </row>
    <row r="1559" spans="31:38" x14ac:dyDescent="0.35">
      <c r="AE1559" s="41" t="str">
        <f t="shared" si="66"/>
        <v>CAPFOR_576_38_3_202223</v>
      </c>
      <c r="AF1559" s="41">
        <v>202223</v>
      </c>
      <c r="AG1559" s="41" t="s">
        <v>46</v>
      </c>
      <c r="AH1559" s="41">
        <v>576</v>
      </c>
      <c r="AI1559" s="41">
        <v>38</v>
      </c>
      <c r="AJ1559" s="41" t="s">
        <v>2046</v>
      </c>
      <c r="AK1559" s="41">
        <v>3</v>
      </c>
      <c r="AL1559" s="186">
        <v>28147</v>
      </c>
    </row>
    <row r="1560" spans="31:38" x14ac:dyDescent="0.35">
      <c r="AE1560" s="41" t="str">
        <f t="shared" si="66"/>
        <v>CAPFOR_576_39_3_202223</v>
      </c>
      <c r="AF1560" s="41">
        <v>202223</v>
      </c>
      <c r="AG1560" s="41" t="s">
        <v>46</v>
      </c>
      <c r="AH1560" s="41">
        <v>576</v>
      </c>
      <c r="AI1560" s="41">
        <v>39</v>
      </c>
      <c r="AJ1560" s="41" t="s">
        <v>2047</v>
      </c>
      <c r="AK1560" s="41">
        <v>3</v>
      </c>
      <c r="AL1560" s="186">
        <v>0</v>
      </c>
    </row>
    <row r="1561" spans="31:38" x14ac:dyDescent="0.35">
      <c r="AE1561" s="41" t="str">
        <f t="shared" si="66"/>
        <v>CAPFOR_576_40_3_202223</v>
      </c>
      <c r="AF1561" s="41">
        <v>202223</v>
      </c>
      <c r="AG1561" s="41" t="s">
        <v>46</v>
      </c>
      <c r="AH1561" s="41">
        <v>576</v>
      </c>
      <c r="AI1561" s="41">
        <v>40</v>
      </c>
      <c r="AJ1561" s="41" t="s">
        <v>2048</v>
      </c>
      <c r="AK1561" s="41">
        <v>3</v>
      </c>
      <c r="AL1561" s="186">
        <v>0</v>
      </c>
    </row>
    <row r="1562" spans="31:38" x14ac:dyDescent="0.35">
      <c r="AE1562" s="41" t="str">
        <f t="shared" si="66"/>
        <v>CAPFOR_576_41_3_202223</v>
      </c>
      <c r="AF1562" s="41">
        <v>202223</v>
      </c>
      <c r="AG1562" s="41" t="s">
        <v>46</v>
      </c>
      <c r="AH1562" s="41">
        <v>576</v>
      </c>
      <c r="AI1562" s="41">
        <v>41</v>
      </c>
      <c r="AJ1562" s="41" t="s">
        <v>2049</v>
      </c>
      <c r="AK1562" s="41">
        <v>3</v>
      </c>
      <c r="AL1562" s="186">
        <v>31737.718406470587</v>
      </c>
    </row>
    <row r="1563" spans="31:38" x14ac:dyDescent="0.35">
      <c r="AE1563" s="41" t="str">
        <f t="shared" si="66"/>
        <v>CAPFOR_576_42_3_202223</v>
      </c>
      <c r="AF1563" s="41">
        <v>202223</v>
      </c>
      <c r="AG1563" s="41" t="s">
        <v>46</v>
      </c>
      <c r="AH1563" s="41">
        <v>576</v>
      </c>
      <c r="AI1563" s="41">
        <v>42</v>
      </c>
      <c r="AJ1563" s="41" t="s">
        <v>2050</v>
      </c>
      <c r="AK1563" s="41">
        <v>3</v>
      </c>
      <c r="AL1563" s="186">
        <v>3678.6647267163244</v>
      </c>
    </row>
    <row r="1564" spans="31:38" x14ac:dyDescent="0.35">
      <c r="AE1564" s="41" t="str">
        <f t="shared" si="66"/>
        <v>CAPFOR_576_43_3_202223</v>
      </c>
      <c r="AF1564" s="41">
        <v>202223</v>
      </c>
      <c r="AG1564" s="41" t="s">
        <v>46</v>
      </c>
      <c r="AH1564" s="41">
        <v>576</v>
      </c>
      <c r="AI1564" s="41">
        <v>43</v>
      </c>
      <c r="AJ1564" s="41" t="s">
        <v>2051</v>
      </c>
      <c r="AK1564" s="41">
        <v>3</v>
      </c>
      <c r="AL1564" s="186">
        <v>0</v>
      </c>
    </row>
    <row r="1565" spans="31:38" x14ac:dyDescent="0.35">
      <c r="AE1565" s="41" t="str">
        <f t="shared" si="66"/>
        <v>CAPFOR_576_44_3_202223</v>
      </c>
      <c r="AF1565" s="41">
        <v>202223</v>
      </c>
      <c r="AG1565" s="41" t="s">
        <v>46</v>
      </c>
      <c r="AH1565" s="41">
        <v>576</v>
      </c>
      <c r="AI1565" s="41">
        <v>44</v>
      </c>
      <c r="AJ1565" s="41" t="s">
        <v>3261</v>
      </c>
      <c r="AK1565" s="41">
        <v>3</v>
      </c>
      <c r="AL1565" s="186">
        <v>45000</v>
      </c>
    </row>
    <row r="1566" spans="31:38" x14ac:dyDescent="0.35">
      <c r="AE1566" s="41" t="str">
        <f t="shared" si="66"/>
        <v>CAPFOR_576_45_3_202223</v>
      </c>
      <c r="AF1566" s="41">
        <v>202223</v>
      </c>
      <c r="AG1566" s="41" t="s">
        <v>46</v>
      </c>
      <c r="AH1566" s="41">
        <v>576</v>
      </c>
      <c r="AI1566" s="41">
        <v>45</v>
      </c>
      <c r="AJ1566" s="41" t="s">
        <v>3262</v>
      </c>
      <c r="AK1566" s="41">
        <v>3</v>
      </c>
      <c r="AL1566" s="186">
        <v>50000</v>
      </c>
    </row>
    <row r="1567" spans="31:38" x14ac:dyDescent="0.35">
      <c r="AE1567" s="41" t="str">
        <f t="shared" si="66"/>
        <v>CAPFOR_576_46_3_202223</v>
      </c>
      <c r="AF1567" s="41">
        <v>202223</v>
      </c>
      <c r="AG1567" s="41" t="s">
        <v>46</v>
      </c>
      <c r="AH1567" s="41">
        <v>576</v>
      </c>
      <c r="AI1567" s="41">
        <v>46</v>
      </c>
      <c r="AJ1567" s="41" t="s">
        <v>2060</v>
      </c>
      <c r="AK1567" s="41">
        <v>3</v>
      </c>
      <c r="AL1567" s="186">
        <v>0</v>
      </c>
    </row>
    <row r="1568" spans="31:38" x14ac:dyDescent="0.35">
      <c r="AE1568" s="41" t="str">
        <f t="shared" si="66"/>
        <v>CAPFOR_576_47_3_202223</v>
      </c>
      <c r="AF1568" s="41">
        <v>202223</v>
      </c>
      <c r="AG1568" s="41" t="s">
        <v>46</v>
      </c>
      <c r="AH1568" s="41">
        <v>576</v>
      </c>
      <c r="AI1568" s="41">
        <v>47</v>
      </c>
      <c r="AJ1568" s="41" t="s">
        <v>2061</v>
      </c>
      <c r="AK1568" s="41">
        <v>3</v>
      </c>
      <c r="AL1568" s="186">
        <v>0</v>
      </c>
    </row>
    <row r="1569" spans="31:38" x14ac:dyDescent="0.35">
      <c r="AE1569" s="41" t="str">
        <f t="shared" si="66"/>
        <v>CAPFOR_576_48_3_202223</v>
      </c>
      <c r="AF1569" s="41">
        <v>202223</v>
      </c>
      <c r="AG1569" s="41" t="s">
        <v>46</v>
      </c>
      <c r="AH1569" s="41">
        <v>576</v>
      </c>
      <c r="AI1569" s="41">
        <v>48</v>
      </c>
      <c r="AJ1569" s="41" t="s">
        <v>2029</v>
      </c>
      <c r="AK1569" s="41">
        <v>3</v>
      </c>
      <c r="AL1569" s="186">
        <v>0</v>
      </c>
    </row>
    <row r="1570" spans="31:38" x14ac:dyDescent="0.35">
      <c r="AE1570" s="41" t="str">
        <f t="shared" si="66"/>
        <v>CAPFOR_576_49_3_202223</v>
      </c>
      <c r="AF1570" s="41">
        <v>202223</v>
      </c>
      <c r="AG1570" s="41" t="s">
        <v>46</v>
      </c>
      <c r="AH1570" s="41">
        <v>576</v>
      </c>
      <c r="AI1570" s="41">
        <v>49</v>
      </c>
      <c r="AJ1570" s="41" t="s">
        <v>2030</v>
      </c>
      <c r="AK1570" s="41">
        <v>3</v>
      </c>
      <c r="AL1570" s="186">
        <v>0</v>
      </c>
    </row>
    <row r="1571" spans="31:38" x14ac:dyDescent="0.35">
      <c r="AE1571" s="41" t="str">
        <f t="shared" si="66"/>
        <v>CAPFOR_576_50_3_202223</v>
      </c>
      <c r="AF1571" s="41">
        <v>202223</v>
      </c>
      <c r="AG1571" s="41" t="s">
        <v>46</v>
      </c>
      <c r="AH1571" s="41">
        <v>576</v>
      </c>
      <c r="AI1571" s="41">
        <v>50</v>
      </c>
      <c r="AJ1571" s="41" t="s">
        <v>2031</v>
      </c>
      <c r="AK1571" s="41">
        <v>3</v>
      </c>
      <c r="AL1571" s="186">
        <v>0</v>
      </c>
    </row>
    <row r="1572" spans="31:38" x14ac:dyDescent="0.35">
      <c r="AE1572" s="41" t="str">
        <f t="shared" si="66"/>
        <v>CAPFOR_582_1_1_202223</v>
      </c>
      <c r="AF1572" s="41">
        <v>202223</v>
      </c>
      <c r="AG1572" s="41" t="s">
        <v>46</v>
      </c>
      <c r="AH1572" s="41">
        <v>582</v>
      </c>
      <c r="AI1572" s="41">
        <v>1</v>
      </c>
      <c r="AJ1572" s="41" t="s">
        <v>1334</v>
      </c>
      <c r="AK1572" s="41">
        <v>1</v>
      </c>
      <c r="AL1572" s="186">
        <v>0</v>
      </c>
    </row>
    <row r="1573" spans="31:38" x14ac:dyDescent="0.35">
      <c r="AE1573" s="41" t="str">
        <f t="shared" si="66"/>
        <v>CAPFOR_582_2_1_202223</v>
      </c>
      <c r="AF1573" s="41">
        <v>202223</v>
      </c>
      <c r="AG1573" s="41" t="s">
        <v>46</v>
      </c>
      <c r="AH1573" s="41">
        <v>582</v>
      </c>
      <c r="AI1573" s="41">
        <v>2</v>
      </c>
      <c r="AJ1573" s="41" t="s">
        <v>3254</v>
      </c>
      <c r="AK1573" s="41">
        <v>1</v>
      </c>
      <c r="AL1573" s="186">
        <v>0</v>
      </c>
    </row>
    <row r="1574" spans="31:38" x14ac:dyDescent="0.35">
      <c r="AE1574" s="41" t="str">
        <f t="shared" si="66"/>
        <v>CAPFOR_582_3_1_202223</v>
      </c>
      <c r="AF1574" s="41">
        <v>202223</v>
      </c>
      <c r="AG1574" s="41" t="s">
        <v>46</v>
      </c>
      <c r="AH1574" s="41">
        <v>582</v>
      </c>
      <c r="AI1574" s="41">
        <v>3</v>
      </c>
      <c r="AJ1574" s="41" t="s">
        <v>3165</v>
      </c>
      <c r="AK1574" s="41">
        <v>1</v>
      </c>
      <c r="AL1574" s="186">
        <v>0</v>
      </c>
    </row>
    <row r="1575" spans="31:38" x14ac:dyDescent="0.35">
      <c r="AE1575" s="41" t="str">
        <f t="shared" si="66"/>
        <v>CAPFOR_582_4_1_202223</v>
      </c>
      <c r="AF1575" s="41">
        <v>202223</v>
      </c>
      <c r="AG1575" s="41" t="s">
        <v>46</v>
      </c>
      <c r="AH1575" s="41">
        <v>582</v>
      </c>
      <c r="AI1575" s="41">
        <v>4</v>
      </c>
      <c r="AJ1575" s="41" t="s">
        <v>3255</v>
      </c>
      <c r="AK1575" s="41">
        <v>1</v>
      </c>
      <c r="AL1575" s="186">
        <v>0</v>
      </c>
    </row>
    <row r="1576" spans="31:38" x14ac:dyDescent="0.35">
      <c r="AE1576" s="41" t="str">
        <f t="shared" si="66"/>
        <v>CAPFOR_582_5_1_202223</v>
      </c>
      <c r="AF1576" s="41">
        <v>202223</v>
      </c>
      <c r="AG1576" s="41" t="s">
        <v>46</v>
      </c>
      <c r="AH1576" s="41">
        <v>582</v>
      </c>
      <c r="AI1576" s="41">
        <v>5</v>
      </c>
      <c r="AJ1576" s="41" t="s">
        <v>664</v>
      </c>
      <c r="AK1576" s="41">
        <v>1</v>
      </c>
      <c r="AL1576" s="186">
        <v>493</v>
      </c>
    </row>
    <row r="1577" spans="31:38" x14ac:dyDescent="0.35">
      <c r="AE1577" s="41" t="str">
        <f t="shared" si="66"/>
        <v>CAPFOR_582_6_1_202223</v>
      </c>
      <c r="AF1577" s="41">
        <v>202223</v>
      </c>
      <c r="AG1577" s="41" t="s">
        <v>46</v>
      </c>
      <c r="AH1577" s="41">
        <v>582</v>
      </c>
      <c r="AI1577" s="41">
        <v>6</v>
      </c>
      <c r="AJ1577" s="41" t="s">
        <v>3192</v>
      </c>
      <c r="AK1577" s="41">
        <v>1</v>
      </c>
      <c r="AL1577" s="186">
        <v>0</v>
      </c>
    </row>
    <row r="1578" spans="31:38" x14ac:dyDescent="0.35">
      <c r="AE1578" s="41" t="str">
        <f t="shared" si="66"/>
        <v>CAPFOR_582_7_1_202223</v>
      </c>
      <c r="AF1578" s="41">
        <v>202223</v>
      </c>
      <c r="AG1578" s="41" t="s">
        <v>46</v>
      </c>
      <c r="AH1578" s="41">
        <v>582</v>
      </c>
      <c r="AI1578" s="41">
        <v>7</v>
      </c>
      <c r="AJ1578" s="41" t="s">
        <v>2157</v>
      </c>
      <c r="AK1578" s="41">
        <v>1</v>
      </c>
      <c r="AL1578" s="186">
        <v>177</v>
      </c>
    </row>
    <row r="1579" spans="31:38" x14ac:dyDescent="0.35">
      <c r="AE1579" s="41" t="str">
        <f t="shared" si="66"/>
        <v>CAPFOR_582_8_1_202223</v>
      </c>
      <c r="AF1579" s="41">
        <v>202223</v>
      </c>
      <c r="AG1579" s="41" t="s">
        <v>46</v>
      </c>
      <c r="AH1579" s="41">
        <v>582</v>
      </c>
      <c r="AI1579" s="41">
        <v>8</v>
      </c>
      <c r="AJ1579" s="41" t="s">
        <v>3449</v>
      </c>
      <c r="AK1579" s="41">
        <v>1</v>
      </c>
      <c r="AL1579" s="186">
        <v>670</v>
      </c>
    </row>
    <row r="1580" spans="31:38" x14ac:dyDescent="0.35">
      <c r="AE1580" s="41" t="str">
        <f t="shared" si="66"/>
        <v>CAPFOR_582_9_1_202223</v>
      </c>
      <c r="AF1580" s="41">
        <v>202223</v>
      </c>
      <c r="AG1580" s="41" t="s">
        <v>46</v>
      </c>
      <c r="AH1580" s="41">
        <v>582</v>
      </c>
      <c r="AI1580" s="41">
        <v>9</v>
      </c>
      <c r="AJ1580" s="41" t="s">
        <v>2322</v>
      </c>
      <c r="AK1580" s="41">
        <v>1</v>
      </c>
      <c r="AL1580" s="186">
        <v>0</v>
      </c>
    </row>
    <row r="1581" spans="31:38" x14ac:dyDescent="0.35">
      <c r="AE1581" s="41" t="str">
        <f t="shared" si="66"/>
        <v>CAPFOR_582_10_1_202223</v>
      </c>
      <c r="AF1581" s="41">
        <v>202223</v>
      </c>
      <c r="AG1581" s="41" t="s">
        <v>46</v>
      </c>
      <c r="AH1581" s="41">
        <v>582</v>
      </c>
      <c r="AI1581" s="41">
        <v>10</v>
      </c>
      <c r="AJ1581" s="41" t="s">
        <v>3196</v>
      </c>
      <c r="AK1581" s="41">
        <v>1</v>
      </c>
      <c r="AL1581" s="186">
        <v>0</v>
      </c>
    </row>
    <row r="1582" spans="31:38" x14ac:dyDescent="0.35">
      <c r="AE1582" s="41" t="str">
        <f t="shared" si="66"/>
        <v>CAPFOR_582_11_1_202223</v>
      </c>
      <c r="AF1582" s="41">
        <v>202223</v>
      </c>
      <c r="AG1582" s="41" t="s">
        <v>46</v>
      </c>
      <c r="AH1582" s="41">
        <v>582</v>
      </c>
      <c r="AI1582" s="41">
        <v>11</v>
      </c>
      <c r="AJ1582" s="41" t="s">
        <v>3450</v>
      </c>
      <c r="AK1582" s="41">
        <v>1</v>
      </c>
      <c r="AL1582" s="186">
        <v>0</v>
      </c>
    </row>
    <row r="1583" spans="31:38" x14ac:dyDescent="0.35">
      <c r="AE1583" s="41" t="str">
        <f t="shared" si="66"/>
        <v>CAPFOR_582_12_1_202223</v>
      </c>
      <c r="AF1583" s="41">
        <v>202223</v>
      </c>
      <c r="AG1583" s="41" t="s">
        <v>46</v>
      </c>
      <c r="AH1583" s="41">
        <v>582</v>
      </c>
      <c r="AI1583" s="41">
        <v>12</v>
      </c>
      <c r="AJ1583" s="41" t="s">
        <v>3170</v>
      </c>
      <c r="AK1583" s="41">
        <v>1</v>
      </c>
      <c r="AL1583" s="186">
        <v>0</v>
      </c>
    </row>
    <row r="1584" spans="31:38" x14ac:dyDescent="0.35">
      <c r="AE1584" s="41" t="str">
        <f t="shared" si="66"/>
        <v>CAPFOR_582_13_1_202223</v>
      </c>
      <c r="AF1584" s="41">
        <v>202223</v>
      </c>
      <c r="AG1584" s="41" t="s">
        <v>46</v>
      </c>
      <c r="AH1584" s="41">
        <v>582</v>
      </c>
      <c r="AI1584" s="41">
        <v>13</v>
      </c>
      <c r="AJ1584" s="41" t="s">
        <v>3451</v>
      </c>
      <c r="AK1584" s="41">
        <v>1</v>
      </c>
      <c r="AL1584" s="186">
        <v>670</v>
      </c>
    </row>
    <row r="1585" spans="31:38" x14ac:dyDescent="0.35">
      <c r="AE1585" s="41" t="str">
        <f t="shared" si="66"/>
        <v>CAPFOR_582_14_1_202223</v>
      </c>
      <c r="AF1585" s="41">
        <v>202223</v>
      </c>
      <c r="AG1585" s="41" t="s">
        <v>46</v>
      </c>
      <c r="AH1585" s="41">
        <v>582</v>
      </c>
      <c r="AI1585" s="41">
        <v>14</v>
      </c>
      <c r="AJ1585" s="41" t="s">
        <v>3452</v>
      </c>
      <c r="AK1585" s="41">
        <v>1</v>
      </c>
      <c r="AL1585" s="186">
        <v>0</v>
      </c>
    </row>
    <row r="1586" spans="31:38" x14ac:dyDescent="0.35">
      <c r="AE1586" s="41" t="str">
        <f t="shared" si="66"/>
        <v>CAPFOR_582_15_1_202223</v>
      </c>
      <c r="AF1586" s="41">
        <v>202223</v>
      </c>
      <c r="AG1586" s="41" t="s">
        <v>46</v>
      </c>
      <c r="AH1586" s="41">
        <v>582</v>
      </c>
      <c r="AI1586" s="41">
        <v>15</v>
      </c>
      <c r="AJ1586" s="41" t="s">
        <v>3256</v>
      </c>
      <c r="AK1586" s="41">
        <v>1</v>
      </c>
      <c r="AL1586" s="186">
        <v>0</v>
      </c>
    </row>
    <row r="1587" spans="31:38" x14ac:dyDescent="0.35">
      <c r="AE1587" s="41" t="str">
        <f t="shared" si="66"/>
        <v>CAPFOR_582_16_1_202223</v>
      </c>
      <c r="AF1587" s="41">
        <v>202223</v>
      </c>
      <c r="AG1587" s="41" t="s">
        <v>46</v>
      </c>
      <c r="AH1587" s="41">
        <v>582</v>
      </c>
      <c r="AI1587" s="41">
        <v>16</v>
      </c>
      <c r="AJ1587" s="41" t="s">
        <v>3453</v>
      </c>
      <c r="AK1587" s="41">
        <v>1</v>
      </c>
      <c r="AL1587" s="186">
        <v>670</v>
      </c>
    </row>
    <row r="1588" spans="31:38" x14ac:dyDescent="0.35">
      <c r="AE1588" s="41" t="str">
        <f t="shared" si="66"/>
        <v>CAPFOR_582_17_1_202223</v>
      </c>
      <c r="AF1588" s="41">
        <v>202223</v>
      </c>
      <c r="AG1588" s="41" t="s">
        <v>46</v>
      </c>
      <c r="AH1588" s="41">
        <v>582</v>
      </c>
      <c r="AI1588" s="41">
        <v>17</v>
      </c>
      <c r="AJ1588" s="41" t="s">
        <v>2010</v>
      </c>
      <c r="AK1588" s="41">
        <v>1</v>
      </c>
      <c r="AL1588" s="186">
        <v>0</v>
      </c>
    </row>
    <row r="1589" spans="31:38" x14ac:dyDescent="0.35">
      <c r="AE1589" s="41" t="str">
        <f t="shared" si="66"/>
        <v>CAPFOR_582_17.1_1_202223</v>
      </c>
      <c r="AF1589" s="41">
        <v>202223</v>
      </c>
      <c r="AG1589" s="41" t="s">
        <v>46</v>
      </c>
      <c r="AH1589" s="41">
        <v>582</v>
      </c>
      <c r="AI1589" s="41">
        <v>17.100000000000001</v>
      </c>
      <c r="AJ1589" s="41" t="s">
        <v>3494</v>
      </c>
      <c r="AK1589" s="41">
        <v>1</v>
      </c>
      <c r="AL1589" s="186">
        <v>0</v>
      </c>
    </row>
    <row r="1590" spans="31:38" x14ac:dyDescent="0.35">
      <c r="AE1590" s="41" t="str">
        <f t="shared" si="66"/>
        <v>CAPFOR_582_19_3_202223</v>
      </c>
      <c r="AF1590" s="41">
        <v>202223</v>
      </c>
      <c r="AG1590" s="41" t="s">
        <v>46</v>
      </c>
      <c r="AH1590" s="41">
        <v>582</v>
      </c>
      <c r="AI1590" s="41">
        <v>19</v>
      </c>
      <c r="AJ1590" s="41" t="s">
        <v>3258</v>
      </c>
      <c r="AK1590" s="41">
        <v>3</v>
      </c>
      <c r="AL1590" s="186">
        <v>670</v>
      </c>
    </row>
    <row r="1591" spans="31:38" x14ac:dyDescent="0.35">
      <c r="AE1591" s="41" t="str">
        <f t="shared" si="66"/>
        <v>CAPFOR_582_20_3_202223</v>
      </c>
      <c r="AF1591" s="41">
        <v>202223</v>
      </c>
      <c r="AG1591" s="41" t="s">
        <v>46</v>
      </c>
      <c r="AH1591" s="41">
        <v>582</v>
      </c>
      <c r="AI1591" s="41">
        <v>20</v>
      </c>
      <c r="AJ1591" s="41" t="s">
        <v>1308</v>
      </c>
      <c r="AK1591" s="41">
        <v>3</v>
      </c>
      <c r="AL1591" s="186">
        <v>0</v>
      </c>
    </row>
    <row r="1592" spans="31:38" x14ac:dyDescent="0.35">
      <c r="AE1592" s="41" t="str">
        <f t="shared" si="66"/>
        <v>CAPFOR_582_21_3_202223</v>
      </c>
      <c r="AF1592" s="41">
        <v>202223</v>
      </c>
      <c r="AG1592" s="41" t="s">
        <v>46</v>
      </c>
      <c r="AH1592" s="41">
        <v>582</v>
      </c>
      <c r="AI1592" s="41">
        <v>21</v>
      </c>
      <c r="AJ1592" s="41" t="s">
        <v>1309</v>
      </c>
      <c r="AK1592" s="41">
        <v>3</v>
      </c>
      <c r="AL1592" s="186">
        <v>0</v>
      </c>
    </row>
    <row r="1593" spans="31:38" x14ac:dyDescent="0.35">
      <c r="AE1593" s="41" t="str">
        <f t="shared" si="66"/>
        <v>CAPFOR_582_22_3_202223</v>
      </c>
      <c r="AF1593" s="41">
        <v>202223</v>
      </c>
      <c r="AG1593" s="41" t="s">
        <v>46</v>
      </c>
      <c r="AH1593" s="41">
        <v>582</v>
      </c>
      <c r="AI1593" s="41">
        <v>22</v>
      </c>
      <c r="AJ1593" s="41" t="s">
        <v>3454</v>
      </c>
      <c r="AK1593" s="41">
        <v>3</v>
      </c>
      <c r="AL1593" s="186">
        <v>0</v>
      </c>
    </row>
    <row r="1594" spans="31:38" x14ac:dyDescent="0.35">
      <c r="AE1594" s="41" t="str">
        <f t="shared" si="66"/>
        <v>CAPFOR_582_23_3_202223</v>
      </c>
      <c r="AF1594" s="41">
        <v>202223</v>
      </c>
      <c r="AG1594" s="41" t="s">
        <v>46</v>
      </c>
      <c r="AH1594" s="41">
        <v>582</v>
      </c>
      <c r="AI1594" s="41">
        <v>23</v>
      </c>
      <c r="AJ1594" s="41" t="s">
        <v>2027</v>
      </c>
      <c r="AK1594" s="41">
        <v>3</v>
      </c>
      <c r="AL1594" s="186">
        <v>482</v>
      </c>
    </row>
    <row r="1595" spans="31:38" x14ac:dyDescent="0.35">
      <c r="AE1595" s="41" t="str">
        <f t="shared" si="66"/>
        <v>CAPFOR_582_25_3_202223</v>
      </c>
      <c r="AF1595" s="41">
        <v>202223</v>
      </c>
      <c r="AG1595" s="41" t="s">
        <v>46</v>
      </c>
      <c r="AH1595" s="41">
        <v>582</v>
      </c>
      <c r="AI1595" s="41">
        <v>25</v>
      </c>
      <c r="AJ1595" s="41" t="s">
        <v>1370</v>
      </c>
      <c r="AK1595" s="41">
        <v>3</v>
      </c>
      <c r="AL1595" s="186">
        <v>93</v>
      </c>
    </row>
    <row r="1596" spans="31:38" x14ac:dyDescent="0.35">
      <c r="AE1596" s="41" t="str">
        <f t="shared" si="66"/>
        <v>CAPFOR_582_26_3_202223</v>
      </c>
      <c r="AF1596" s="41">
        <v>202223</v>
      </c>
      <c r="AG1596" s="41" t="s">
        <v>46</v>
      </c>
      <c r="AH1596" s="41">
        <v>582</v>
      </c>
      <c r="AI1596" s="41">
        <v>26</v>
      </c>
      <c r="AJ1596" s="41" t="s">
        <v>2032</v>
      </c>
      <c r="AK1596" s="41">
        <v>3</v>
      </c>
      <c r="AL1596" s="186">
        <v>39</v>
      </c>
    </row>
    <row r="1597" spans="31:38" x14ac:dyDescent="0.35">
      <c r="AE1597" s="41" t="str">
        <f t="shared" si="66"/>
        <v>CAPFOR_582_27_3_202223</v>
      </c>
      <c r="AF1597" s="41">
        <v>202223</v>
      </c>
      <c r="AG1597" s="41" t="s">
        <v>46</v>
      </c>
      <c r="AH1597" s="41">
        <v>582</v>
      </c>
      <c r="AI1597" s="41">
        <v>27</v>
      </c>
      <c r="AJ1597" s="41" t="s">
        <v>2033</v>
      </c>
      <c r="AK1597" s="41">
        <v>3</v>
      </c>
      <c r="AL1597" s="186">
        <v>0</v>
      </c>
    </row>
    <row r="1598" spans="31:38" x14ac:dyDescent="0.35">
      <c r="AE1598" s="41" t="str">
        <f t="shared" si="66"/>
        <v>CAPFOR_582_28_3_202223</v>
      </c>
      <c r="AF1598" s="41">
        <v>202223</v>
      </c>
      <c r="AG1598" s="41" t="s">
        <v>46</v>
      </c>
      <c r="AH1598" s="41">
        <v>582</v>
      </c>
      <c r="AI1598" s="41">
        <v>28</v>
      </c>
      <c r="AJ1598" s="41" t="s">
        <v>2034</v>
      </c>
      <c r="AK1598" s="41">
        <v>3</v>
      </c>
      <c r="AL1598" s="186">
        <v>56</v>
      </c>
    </row>
    <row r="1599" spans="31:38" x14ac:dyDescent="0.35">
      <c r="AE1599" s="41" t="str">
        <f t="shared" si="66"/>
        <v>CAPFOR_582_29_3_202223</v>
      </c>
      <c r="AF1599" s="41">
        <v>202223</v>
      </c>
      <c r="AG1599" s="41" t="s">
        <v>46</v>
      </c>
      <c r="AH1599" s="41">
        <v>582</v>
      </c>
      <c r="AI1599" s="41">
        <v>29</v>
      </c>
      <c r="AJ1599" s="41" t="s">
        <v>2035</v>
      </c>
      <c r="AK1599" s="41">
        <v>3</v>
      </c>
      <c r="AL1599" s="186">
        <v>0</v>
      </c>
    </row>
    <row r="1600" spans="31:38" x14ac:dyDescent="0.35">
      <c r="AE1600" s="41" t="str">
        <f t="shared" si="66"/>
        <v>CAPFOR_582_30_3_202223</v>
      </c>
      <c r="AF1600" s="41">
        <v>202223</v>
      </c>
      <c r="AG1600" s="41" t="s">
        <v>46</v>
      </c>
      <c r="AH1600" s="41">
        <v>582</v>
      </c>
      <c r="AI1600" s="41">
        <v>30</v>
      </c>
      <c r="AJ1600" s="41" t="s">
        <v>1357</v>
      </c>
      <c r="AK1600" s="41">
        <v>3</v>
      </c>
      <c r="AL1600" s="186">
        <v>0</v>
      </c>
    </row>
    <row r="1601" spans="31:38" x14ac:dyDescent="0.35">
      <c r="AE1601" s="41" t="str">
        <f t="shared" si="66"/>
        <v>CAPFOR_582_30.1_3_202223</v>
      </c>
      <c r="AF1601" s="41">
        <v>202223</v>
      </c>
      <c r="AG1601" s="41" t="s">
        <v>46</v>
      </c>
      <c r="AH1601" s="41">
        <v>582</v>
      </c>
      <c r="AI1601" s="41">
        <v>30.1</v>
      </c>
      <c r="AJ1601" s="41" t="s">
        <v>3616</v>
      </c>
      <c r="AK1601" s="41">
        <v>3</v>
      </c>
      <c r="AL1601" s="186">
        <v>0</v>
      </c>
    </row>
    <row r="1602" spans="31:38" x14ac:dyDescent="0.35">
      <c r="AE1602" s="41" t="str">
        <f t="shared" si="66"/>
        <v>CAPFOR_582_30.2_3_202223</v>
      </c>
      <c r="AF1602" s="41">
        <v>202223</v>
      </c>
      <c r="AG1602" s="41" t="s">
        <v>46</v>
      </c>
      <c r="AH1602" s="41">
        <v>582</v>
      </c>
      <c r="AI1602" s="41">
        <v>30.2</v>
      </c>
      <c r="AJ1602" s="41" t="s">
        <v>3617</v>
      </c>
      <c r="AK1602" s="41">
        <v>3</v>
      </c>
      <c r="AL1602" s="186">
        <v>0</v>
      </c>
    </row>
    <row r="1603" spans="31:38" x14ac:dyDescent="0.35">
      <c r="AE1603" s="41" t="str">
        <f t="shared" si="66"/>
        <v>CAPFOR_582_31_3_202223</v>
      </c>
      <c r="AF1603" s="41">
        <v>202223</v>
      </c>
      <c r="AG1603" s="41" t="s">
        <v>46</v>
      </c>
      <c r="AH1603" s="41">
        <v>582</v>
      </c>
      <c r="AI1603" s="41">
        <v>31</v>
      </c>
      <c r="AJ1603" s="41" t="s">
        <v>1358</v>
      </c>
      <c r="AK1603" s="41">
        <v>3</v>
      </c>
      <c r="AL1603" s="186">
        <v>0</v>
      </c>
    </row>
    <row r="1604" spans="31:38" x14ac:dyDescent="0.35">
      <c r="AE1604" s="41" t="str">
        <f t="shared" si="66"/>
        <v>CAPFOR_582_31.1_3_202223</v>
      </c>
      <c r="AF1604" s="41">
        <v>202223</v>
      </c>
      <c r="AG1604" s="41" t="s">
        <v>46</v>
      </c>
      <c r="AH1604" s="41">
        <v>582</v>
      </c>
      <c r="AI1604" s="41">
        <v>31.1</v>
      </c>
      <c r="AJ1604" s="41" t="s">
        <v>2038</v>
      </c>
      <c r="AK1604" s="41">
        <v>3</v>
      </c>
      <c r="AL1604" s="186">
        <v>0</v>
      </c>
    </row>
    <row r="1605" spans="31:38" x14ac:dyDescent="0.35">
      <c r="AE1605" s="41" t="str">
        <f t="shared" si="66"/>
        <v>CAPFOR_582_31.2_3_202223</v>
      </c>
      <c r="AF1605" s="41">
        <v>202223</v>
      </c>
      <c r="AG1605" s="41" t="s">
        <v>46</v>
      </c>
      <c r="AH1605" s="41">
        <v>582</v>
      </c>
      <c r="AI1605" s="41">
        <v>31.2</v>
      </c>
      <c r="AJ1605" s="41" t="s">
        <v>2039</v>
      </c>
      <c r="AK1605" s="41">
        <v>3</v>
      </c>
      <c r="AL1605" s="186">
        <v>0</v>
      </c>
    </row>
    <row r="1606" spans="31:38" x14ac:dyDescent="0.35">
      <c r="AE1606" s="41" t="str">
        <f t="shared" ref="AE1606:AE1669" si="67">AG1606&amp;"_"&amp;AH1606&amp;"_"&amp;AI1606&amp;"_"&amp;AK1606&amp;"_"&amp;AF1606</f>
        <v>CAPFOR_582_32_3_202223</v>
      </c>
      <c r="AF1606" s="41">
        <v>202223</v>
      </c>
      <c r="AG1606" s="41" t="s">
        <v>46</v>
      </c>
      <c r="AH1606" s="41">
        <v>582</v>
      </c>
      <c r="AI1606" s="41">
        <v>32</v>
      </c>
      <c r="AJ1606" s="41" t="s">
        <v>3455</v>
      </c>
      <c r="AK1606" s="41">
        <v>3</v>
      </c>
      <c r="AL1606" s="186">
        <v>670</v>
      </c>
    </row>
    <row r="1607" spans="31:38" x14ac:dyDescent="0.35">
      <c r="AE1607" s="41" t="str">
        <f t="shared" si="67"/>
        <v>CAPFOR_582_33_3_202223</v>
      </c>
      <c r="AF1607" s="41">
        <v>202223</v>
      </c>
      <c r="AG1607" s="41" t="s">
        <v>46</v>
      </c>
      <c r="AH1607" s="41">
        <v>582</v>
      </c>
      <c r="AI1607" s="41">
        <v>33</v>
      </c>
      <c r="AJ1607" s="41" t="s">
        <v>2043</v>
      </c>
      <c r="AK1607" s="41">
        <v>3</v>
      </c>
      <c r="AL1607" s="186">
        <v>0</v>
      </c>
    </row>
    <row r="1608" spans="31:38" x14ac:dyDescent="0.35">
      <c r="AE1608" s="41" t="str">
        <f t="shared" si="67"/>
        <v>CAPFOR_582_33.5_3_202223</v>
      </c>
      <c r="AF1608" s="41">
        <v>202223</v>
      </c>
      <c r="AG1608" s="41" t="s">
        <v>46</v>
      </c>
      <c r="AH1608" s="41">
        <v>582</v>
      </c>
      <c r="AI1608" s="41">
        <v>33.5</v>
      </c>
      <c r="AJ1608" s="41" t="s">
        <v>3281</v>
      </c>
      <c r="AK1608" s="41">
        <v>3</v>
      </c>
      <c r="AL1608" s="186">
        <v>0</v>
      </c>
    </row>
    <row r="1609" spans="31:38" x14ac:dyDescent="0.35">
      <c r="AE1609" s="41" t="str">
        <f t="shared" si="67"/>
        <v>CAPFOR_582_34_3_202223</v>
      </c>
      <c r="AF1609" s="41">
        <v>202223</v>
      </c>
      <c r="AG1609" s="41" t="s">
        <v>46</v>
      </c>
      <c r="AH1609" s="41">
        <v>582</v>
      </c>
      <c r="AI1609" s="41">
        <v>34</v>
      </c>
      <c r="AJ1609" s="41" t="s">
        <v>3456</v>
      </c>
      <c r="AK1609" s="41">
        <v>3</v>
      </c>
      <c r="AL1609" s="186">
        <v>0</v>
      </c>
    </row>
    <row r="1610" spans="31:38" x14ac:dyDescent="0.35">
      <c r="AE1610" s="41" t="str">
        <f t="shared" si="67"/>
        <v>CAPFOR_582_35_3_202223</v>
      </c>
      <c r="AF1610" s="41">
        <v>202223</v>
      </c>
      <c r="AG1610" s="41" t="s">
        <v>46</v>
      </c>
      <c r="AH1610" s="41">
        <v>582</v>
      </c>
      <c r="AI1610" s="41">
        <v>35</v>
      </c>
      <c r="AJ1610" s="41" t="s">
        <v>2044</v>
      </c>
      <c r="AK1610" s="41">
        <v>3</v>
      </c>
      <c r="AL1610" s="186">
        <v>0</v>
      </c>
    </row>
    <row r="1611" spans="31:38" x14ac:dyDescent="0.35">
      <c r="AE1611" s="41" t="str">
        <f t="shared" si="67"/>
        <v>CAPFOR_582_36_3_202223</v>
      </c>
      <c r="AF1611" s="41">
        <v>202223</v>
      </c>
      <c r="AG1611" s="41" t="s">
        <v>46</v>
      </c>
      <c r="AH1611" s="41">
        <v>582</v>
      </c>
      <c r="AI1611" s="41">
        <v>36</v>
      </c>
      <c r="AJ1611" s="41" t="s">
        <v>3457</v>
      </c>
      <c r="AK1611" s="41">
        <v>3</v>
      </c>
      <c r="AL1611" s="186">
        <v>0</v>
      </c>
    </row>
    <row r="1612" spans="31:38" x14ac:dyDescent="0.35">
      <c r="AE1612" s="41" t="str">
        <f t="shared" si="67"/>
        <v>CAPFOR_582_37_3_202223</v>
      </c>
      <c r="AF1612" s="41">
        <v>202223</v>
      </c>
      <c r="AG1612" s="41" t="s">
        <v>46</v>
      </c>
      <c r="AH1612" s="41">
        <v>582</v>
      </c>
      <c r="AI1612" s="41">
        <v>37</v>
      </c>
      <c r="AJ1612" s="41" t="s">
        <v>3458</v>
      </c>
      <c r="AK1612" s="41">
        <v>3</v>
      </c>
      <c r="AL1612" s="186">
        <v>0</v>
      </c>
    </row>
    <row r="1613" spans="31:38" x14ac:dyDescent="0.35">
      <c r="AE1613" s="41" t="str">
        <f t="shared" si="67"/>
        <v>CAPFOR_582_38_3_202223</v>
      </c>
      <c r="AF1613" s="41">
        <v>202223</v>
      </c>
      <c r="AG1613" s="41" t="s">
        <v>46</v>
      </c>
      <c r="AH1613" s="41">
        <v>582</v>
      </c>
      <c r="AI1613" s="41">
        <v>38</v>
      </c>
      <c r="AJ1613" s="41" t="s">
        <v>2046</v>
      </c>
      <c r="AK1613" s="41">
        <v>3</v>
      </c>
      <c r="AL1613" s="186">
        <v>0</v>
      </c>
    </row>
    <row r="1614" spans="31:38" x14ac:dyDescent="0.35">
      <c r="AE1614" s="41" t="str">
        <f t="shared" si="67"/>
        <v>CAPFOR_582_39_3_202223</v>
      </c>
      <c r="AF1614" s="41">
        <v>202223</v>
      </c>
      <c r="AG1614" s="41" t="s">
        <v>46</v>
      </c>
      <c r="AH1614" s="41">
        <v>582</v>
      </c>
      <c r="AI1614" s="41">
        <v>39</v>
      </c>
      <c r="AJ1614" s="41" t="s">
        <v>2047</v>
      </c>
      <c r="AK1614" s="41">
        <v>3</v>
      </c>
      <c r="AL1614" s="186">
        <v>0</v>
      </c>
    </row>
    <row r="1615" spans="31:38" x14ac:dyDescent="0.35">
      <c r="AE1615" s="41" t="str">
        <f t="shared" si="67"/>
        <v>CAPFOR_582_40_3_202223</v>
      </c>
      <c r="AF1615" s="41">
        <v>202223</v>
      </c>
      <c r="AG1615" s="41" t="s">
        <v>46</v>
      </c>
      <c r="AH1615" s="41">
        <v>582</v>
      </c>
      <c r="AI1615" s="41">
        <v>40</v>
      </c>
      <c r="AJ1615" s="41" t="s">
        <v>2048</v>
      </c>
      <c r="AK1615" s="41">
        <v>3</v>
      </c>
      <c r="AL1615" s="186">
        <v>0</v>
      </c>
    </row>
    <row r="1616" spans="31:38" x14ac:dyDescent="0.35">
      <c r="AE1616" s="41" t="str">
        <f t="shared" si="67"/>
        <v>CAPFOR_582_41_3_202223</v>
      </c>
      <c r="AF1616" s="41">
        <v>202223</v>
      </c>
      <c r="AG1616" s="41" t="s">
        <v>46</v>
      </c>
      <c r="AH1616" s="41">
        <v>582</v>
      </c>
      <c r="AI1616" s="41">
        <v>41</v>
      </c>
      <c r="AJ1616" s="41" t="s">
        <v>2049</v>
      </c>
      <c r="AK1616" s="41">
        <v>3</v>
      </c>
      <c r="AL1616" s="186">
        <v>0</v>
      </c>
    </row>
    <row r="1617" spans="31:38" x14ac:dyDescent="0.35">
      <c r="AE1617" s="41" t="str">
        <f t="shared" si="67"/>
        <v>CAPFOR_582_42_3_202223</v>
      </c>
      <c r="AF1617" s="41">
        <v>202223</v>
      </c>
      <c r="AG1617" s="41" t="s">
        <v>46</v>
      </c>
      <c r="AH1617" s="41">
        <v>582</v>
      </c>
      <c r="AI1617" s="41">
        <v>42</v>
      </c>
      <c r="AJ1617" s="41" t="s">
        <v>2050</v>
      </c>
      <c r="AK1617" s="41">
        <v>3</v>
      </c>
      <c r="AL1617" s="186">
        <v>0</v>
      </c>
    </row>
    <row r="1618" spans="31:38" x14ac:dyDescent="0.35">
      <c r="AE1618" s="41" t="str">
        <f t="shared" si="67"/>
        <v>CAPFOR_582_43_3_202223</v>
      </c>
      <c r="AF1618" s="41">
        <v>202223</v>
      </c>
      <c r="AG1618" s="41" t="s">
        <v>46</v>
      </c>
      <c r="AH1618" s="41">
        <v>582</v>
      </c>
      <c r="AI1618" s="41">
        <v>43</v>
      </c>
      <c r="AJ1618" s="41" t="s">
        <v>2051</v>
      </c>
      <c r="AK1618" s="41">
        <v>3</v>
      </c>
      <c r="AL1618" s="186">
        <v>0</v>
      </c>
    </row>
    <row r="1619" spans="31:38" x14ac:dyDescent="0.35">
      <c r="AE1619" s="41" t="str">
        <f t="shared" si="67"/>
        <v>CAPFOR_582_44_3_202223</v>
      </c>
      <c r="AF1619" s="41">
        <v>202223</v>
      </c>
      <c r="AG1619" s="41" t="s">
        <v>46</v>
      </c>
      <c r="AH1619" s="41">
        <v>582</v>
      </c>
      <c r="AI1619" s="41">
        <v>44</v>
      </c>
      <c r="AJ1619" s="41" t="s">
        <v>3261</v>
      </c>
      <c r="AK1619" s="41">
        <v>3</v>
      </c>
      <c r="AL1619" s="186">
        <v>0</v>
      </c>
    </row>
    <row r="1620" spans="31:38" x14ac:dyDescent="0.35">
      <c r="AE1620" s="41" t="str">
        <f t="shared" si="67"/>
        <v>CAPFOR_582_45_3_202223</v>
      </c>
      <c r="AF1620" s="41">
        <v>202223</v>
      </c>
      <c r="AG1620" s="41" t="s">
        <v>46</v>
      </c>
      <c r="AH1620" s="41">
        <v>582</v>
      </c>
      <c r="AI1620" s="41">
        <v>45</v>
      </c>
      <c r="AJ1620" s="41" t="s">
        <v>3262</v>
      </c>
      <c r="AK1620" s="41">
        <v>3</v>
      </c>
      <c r="AL1620" s="186">
        <v>0</v>
      </c>
    </row>
    <row r="1621" spans="31:38" x14ac:dyDescent="0.35">
      <c r="AE1621" s="41" t="str">
        <f t="shared" si="67"/>
        <v>CAPFOR_582_46_3_202223</v>
      </c>
      <c r="AF1621" s="41">
        <v>202223</v>
      </c>
      <c r="AG1621" s="41" t="s">
        <v>46</v>
      </c>
      <c r="AH1621" s="41">
        <v>582</v>
      </c>
      <c r="AI1621" s="41">
        <v>46</v>
      </c>
      <c r="AJ1621" s="41" t="s">
        <v>2060</v>
      </c>
      <c r="AK1621" s="41">
        <v>3</v>
      </c>
      <c r="AL1621" s="186">
        <v>0</v>
      </c>
    </row>
    <row r="1622" spans="31:38" x14ac:dyDescent="0.35">
      <c r="AE1622" s="41" t="str">
        <f t="shared" si="67"/>
        <v>CAPFOR_582_47_3_202223</v>
      </c>
      <c r="AF1622" s="41">
        <v>202223</v>
      </c>
      <c r="AG1622" s="41" t="s">
        <v>46</v>
      </c>
      <c r="AH1622" s="41">
        <v>582</v>
      </c>
      <c r="AI1622" s="41">
        <v>47</v>
      </c>
      <c r="AJ1622" s="41" t="s">
        <v>2061</v>
      </c>
      <c r="AK1622" s="41">
        <v>3</v>
      </c>
      <c r="AL1622" s="186">
        <v>0</v>
      </c>
    </row>
    <row r="1623" spans="31:38" x14ac:dyDescent="0.35">
      <c r="AE1623" s="41" t="str">
        <f t="shared" si="67"/>
        <v>CAPFOR_582_48_3_202223</v>
      </c>
      <c r="AF1623" s="41">
        <v>202223</v>
      </c>
      <c r="AG1623" s="41" t="s">
        <v>46</v>
      </c>
      <c r="AH1623" s="41">
        <v>582</v>
      </c>
      <c r="AI1623" s="41">
        <v>48</v>
      </c>
      <c r="AJ1623" s="41" t="s">
        <v>2029</v>
      </c>
      <c r="AK1623" s="41">
        <v>3</v>
      </c>
      <c r="AL1623" s="186">
        <v>93</v>
      </c>
    </row>
    <row r="1624" spans="31:38" x14ac:dyDescent="0.35">
      <c r="AE1624" s="41" t="str">
        <f t="shared" si="67"/>
        <v>CAPFOR_582_49_3_202223</v>
      </c>
      <c r="AF1624" s="41">
        <v>202223</v>
      </c>
      <c r="AG1624" s="41" t="s">
        <v>46</v>
      </c>
      <c r="AH1624" s="41">
        <v>582</v>
      </c>
      <c r="AI1624" s="41">
        <v>49</v>
      </c>
      <c r="AJ1624" s="41" t="s">
        <v>2030</v>
      </c>
      <c r="AK1624" s="41">
        <v>3</v>
      </c>
      <c r="AL1624" s="186">
        <v>0</v>
      </c>
    </row>
    <row r="1625" spans="31:38" x14ac:dyDescent="0.35">
      <c r="AE1625" s="41" t="str">
        <f t="shared" si="67"/>
        <v>CAPFOR_582_50_3_202223</v>
      </c>
      <c r="AF1625" s="41">
        <v>202223</v>
      </c>
      <c r="AG1625" s="41" t="s">
        <v>46</v>
      </c>
      <c r="AH1625" s="41">
        <v>582</v>
      </c>
      <c r="AI1625" s="41">
        <v>50</v>
      </c>
      <c r="AJ1625" s="41" t="s">
        <v>2031</v>
      </c>
      <c r="AK1625" s="41">
        <v>3</v>
      </c>
      <c r="AL1625" s="186">
        <v>0</v>
      </c>
    </row>
    <row r="1626" spans="31:38" x14ac:dyDescent="0.35">
      <c r="AE1626" s="41" t="str">
        <f t="shared" si="67"/>
        <v>CAPFOR_584_1_1_202223</v>
      </c>
      <c r="AF1626" s="41">
        <v>202223</v>
      </c>
      <c r="AG1626" s="41" t="s">
        <v>46</v>
      </c>
      <c r="AH1626" s="41">
        <v>584</v>
      </c>
      <c r="AI1626" s="41">
        <v>1</v>
      </c>
      <c r="AJ1626" s="41" t="s">
        <v>1334</v>
      </c>
      <c r="AK1626" s="41">
        <v>1</v>
      </c>
      <c r="AL1626" s="186">
        <v>0</v>
      </c>
    </row>
    <row r="1627" spans="31:38" x14ac:dyDescent="0.35">
      <c r="AE1627" s="41" t="str">
        <f t="shared" si="67"/>
        <v>CAPFOR_584_2_1_202223</v>
      </c>
      <c r="AF1627" s="41">
        <v>202223</v>
      </c>
      <c r="AG1627" s="41" t="s">
        <v>46</v>
      </c>
      <c r="AH1627" s="41">
        <v>584</v>
      </c>
      <c r="AI1627" s="41">
        <v>2</v>
      </c>
      <c r="AJ1627" s="41" t="s">
        <v>3254</v>
      </c>
      <c r="AK1627" s="41">
        <v>1</v>
      </c>
      <c r="AL1627" s="186">
        <v>0</v>
      </c>
    </row>
    <row r="1628" spans="31:38" x14ac:dyDescent="0.35">
      <c r="AE1628" s="41" t="str">
        <f t="shared" si="67"/>
        <v>CAPFOR_584_3_1_202223</v>
      </c>
      <c r="AF1628" s="41">
        <v>202223</v>
      </c>
      <c r="AG1628" s="41" t="s">
        <v>46</v>
      </c>
      <c r="AH1628" s="41">
        <v>584</v>
      </c>
      <c r="AI1628" s="41">
        <v>3</v>
      </c>
      <c r="AJ1628" s="41" t="s">
        <v>3165</v>
      </c>
      <c r="AK1628" s="41">
        <v>1</v>
      </c>
      <c r="AL1628" s="186">
        <v>0</v>
      </c>
    </row>
    <row r="1629" spans="31:38" x14ac:dyDescent="0.35">
      <c r="AE1629" s="41" t="str">
        <f t="shared" si="67"/>
        <v>CAPFOR_584_4_1_202223</v>
      </c>
      <c r="AF1629" s="41">
        <v>202223</v>
      </c>
      <c r="AG1629" s="41" t="s">
        <v>46</v>
      </c>
      <c r="AH1629" s="41">
        <v>584</v>
      </c>
      <c r="AI1629" s="41">
        <v>4</v>
      </c>
      <c r="AJ1629" s="41" t="s">
        <v>3255</v>
      </c>
      <c r="AK1629" s="41">
        <v>1</v>
      </c>
      <c r="AL1629" s="186">
        <v>0</v>
      </c>
    </row>
    <row r="1630" spans="31:38" x14ac:dyDescent="0.35">
      <c r="AE1630" s="41" t="str">
        <f t="shared" si="67"/>
        <v>CAPFOR_584_5_1_202223</v>
      </c>
      <c r="AF1630" s="41">
        <v>202223</v>
      </c>
      <c r="AG1630" s="41" t="s">
        <v>46</v>
      </c>
      <c r="AH1630" s="41">
        <v>584</v>
      </c>
      <c r="AI1630" s="41">
        <v>5</v>
      </c>
      <c r="AJ1630" s="41" t="s">
        <v>664</v>
      </c>
      <c r="AK1630" s="41">
        <v>1</v>
      </c>
      <c r="AL1630" s="186">
        <v>1015</v>
      </c>
    </row>
    <row r="1631" spans="31:38" x14ac:dyDescent="0.35">
      <c r="AE1631" s="41" t="str">
        <f t="shared" si="67"/>
        <v>CAPFOR_584_6_1_202223</v>
      </c>
      <c r="AF1631" s="41">
        <v>202223</v>
      </c>
      <c r="AG1631" s="41" t="s">
        <v>46</v>
      </c>
      <c r="AH1631" s="41">
        <v>584</v>
      </c>
      <c r="AI1631" s="41">
        <v>6</v>
      </c>
      <c r="AJ1631" s="41" t="s">
        <v>3192</v>
      </c>
      <c r="AK1631" s="41">
        <v>1</v>
      </c>
      <c r="AL1631" s="186">
        <v>0</v>
      </c>
    </row>
    <row r="1632" spans="31:38" x14ac:dyDescent="0.35">
      <c r="AE1632" s="41" t="str">
        <f t="shared" si="67"/>
        <v>CAPFOR_584_7_1_202223</v>
      </c>
      <c r="AF1632" s="41">
        <v>202223</v>
      </c>
      <c r="AG1632" s="41" t="s">
        <v>46</v>
      </c>
      <c r="AH1632" s="41">
        <v>584</v>
      </c>
      <c r="AI1632" s="41">
        <v>7</v>
      </c>
      <c r="AJ1632" s="41" t="s">
        <v>2157</v>
      </c>
      <c r="AK1632" s="41">
        <v>1</v>
      </c>
      <c r="AL1632" s="186">
        <v>0</v>
      </c>
    </row>
    <row r="1633" spans="31:38" x14ac:dyDescent="0.35">
      <c r="AE1633" s="41" t="str">
        <f t="shared" si="67"/>
        <v>CAPFOR_584_8_1_202223</v>
      </c>
      <c r="AF1633" s="41">
        <v>202223</v>
      </c>
      <c r="AG1633" s="41" t="s">
        <v>46</v>
      </c>
      <c r="AH1633" s="41">
        <v>584</v>
      </c>
      <c r="AI1633" s="41">
        <v>8</v>
      </c>
      <c r="AJ1633" s="41" t="s">
        <v>3449</v>
      </c>
      <c r="AK1633" s="41">
        <v>1</v>
      </c>
      <c r="AL1633" s="186">
        <v>1015</v>
      </c>
    </row>
    <row r="1634" spans="31:38" x14ac:dyDescent="0.35">
      <c r="AE1634" s="41" t="str">
        <f t="shared" si="67"/>
        <v>CAPFOR_584_9_1_202223</v>
      </c>
      <c r="AF1634" s="41">
        <v>202223</v>
      </c>
      <c r="AG1634" s="41" t="s">
        <v>46</v>
      </c>
      <c r="AH1634" s="41">
        <v>584</v>
      </c>
      <c r="AI1634" s="41">
        <v>9</v>
      </c>
      <c r="AJ1634" s="41" t="s">
        <v>2322</v>
      </c>
      <c r="AK1634" s="41">
        <v>1</v>
      </c>
      <c r="AL1634" s="186">
        <v>0</v>
      </c>
    </row>
    <row r="1635" spans="31:38" x14ac:dyDescent="0.35">
      <c r="AE1635" s="41" t="str">
        <f t="shared" si="67"/>
        <v>CAPFOR_584_10_1_202223</v>
      </c>
      <c r="AF1635" s="41">
        <v>202223</v>
      </c>
      <c r="AG1635" s="41" t="s">
        <v>46</v>
      </c>
      <c r="AH1635" s="41">
        <v>584</v>
      </c>
      <c r="AI1635" s="41">
        <v>10</v>
      </c>
      <c r="AJ1635" s="41" t="s">
        <v>3196</v>
      </c>
      <c r="AK1635" s="41">
        <v>1</v>
      </c>
      <c r="AL1635" s="186">
        <v>0</v>
      </c>
    </row>
    <row r="1636" spans="31:38" x14ac:dyDescent="0.35">
      <c r="AE1636" s="41" t="str">
        <f t="shared" si="67"/>
        <v>CAPFOR_584_11_1_202223</v>
      </c>
      <c r="AF1636" s="41">
        <v>202223</v>
      </c>
      <c r="AG1636" s="41" t="s">
        <v>46</v>
      </c>
      <c r="AH1636" s="41">
        <v>584</v>
      </c>
      <c r="AI1636" s="41">
        <v>11</v>
      </c>
      <c r="AJ1636" s="41" t="s">
        <v>3450</v>
      </c>
      <c r="AK1636" s="41">
        <v>1</v>
      </c>
      <c r="AL1636" s="186">
        <v>0</v>
      </c>
    </row>
    <row r="1637" spans="31:38" x14ac:dyDescent="0.35">
      <c r="AE1637" s="41" t="str">
        <f t="shared" si="67"/>
        <v>CAPFOR_584_12_1_202223</v>
      </c>
      <c r="AF1637" s="41">
        <v>202223</v>
      </c>
      <c r="AG1637" s="41" t="s">
        <v>46</v>
      </c>
      <c r="AH1637" s="41">
        <v>584</v>
      </c>
      <c r="AI1637" s="41">
        <v>12</v>
      </c>
      <c r="AJ1637" s="41" t="s">
        <v>3170</v>
      </c>
      <c r="AK1637" s="41">
        <v>1</v>
      </c>
      <c r="AL1637" s="186">
        <v>0</v>
      </c>
    </row>
    <row r="1638" spans="31:38" x14ac:dyDescent="0.35">
      <c r="AE1638" s="41" t="str">
        <f t="shared" si="67"/>
        <v>CAPFOR_584_13_1_202223</v>
      </c>
      <c r="AF1638" s="41">
        <v>202223</v>
      </c>
      <c r="AG1638" s="41" t="s">
        <v>46</v>
      </c>
      <c r="AH1638" s="41">
        <v>584</v>
      </c>
      <c r="AI1638" s="41">
        <v>13</v>
      </c>
      <c r="AJ1638" s="41" t="s">
        <v>3451</v>
      </c>
      <c r="AK1638" s="41">
        <v>1</v>
      </c>
      <c r="AL1638" s="186">
        <v>1015</v>
      </c>
    </row>
    <row r="1639" spans="31:38" x14ac:dyDescent="0.35">
      <c r="AE1639" s="41" t="str">
        <f t="shared" si="67"/>
        <v>CAPFOR_584_14_1_202223</v>
      </c>
      <c r="AF1639" s="41">
        <v>202223</v>
      </c>
      <c r="AG1639" s="41" t="s">
        <v>46</v>
      </c>
      <c r="AH1639" s="41">
        <v>584</v>
      </c>
      <c r="AI1639" s="41">
        <v>14</v>
      </c>
      <c r="AJ1639" s="41" t="s">
        <v>3452</v>
      </c>
      <c r="AK1639" s="41">
        <v>1</v>
      </c>
      <c r="AL1639" s="186">
        <v>0</v>
      </c>
    </row>
    <row r="1640" spans="31:38" x14ac:dyDescent="0.35">
      <c r="AE1640" s="41" t="str">
        <f t="shared" si="67"/>
        <v>CAPFOR_584_15_1_202223</v>
      </c>
      <c r="AF1640" s="41">
        <v>202223</v>
      </c>
      <c r="AG1640" s="41" t="s">
        <v>46</v>
      </c>
      <c r="AH1640" s="41">
        <v>584</v>
      </c>
      <c r="AI1640" s="41">
        <v>15</v>
      </c>
      <c r="AJ1640" s="41" t="s">
        <v>3256</v>
      </c>
      <c r="AK1640" s="41">
        <v>1</v>
      </c>
      <c r="AL1640" s="186">
        <v>0</v>
      </c>
    </row>
    <row r="1641" spans="31:38" x14ac:dyDescent="0.35">
      <c r="AE1641" s="41" t="str">
        <f t="shared" si="67"/>
        <v>CAPFOR_584_16_1_202223</v>
      </c>
      <c r="AF1641" s="41">
        <v>202223</v>
      </c>
      <c r="AG1641" s="41" t="s">
        <v>46</v>
      </c>
      <c r="AH1641" s="41">
        <v>584</v>
      </c>
      <c r="AI1641" s="41">
        <v>16</v>
      </c>
      <c r="AJ1641" s="41" t="s">
        <v>3453</v>
      </c>
      <c r="AK1641" s="41">
        <v>1</v>
      </c>
      <c r="AL1641" s="186">
        <v>1015</v>
      </c>
    </row>
    <row r="1642" spans="31:38" x14ac:dyDescent="0.35">
      <c r="AE1642" s="41" t="str">
        <f t="shared" si="67"/>
        <v>CAPFOR_584_17_1_202223</v>
      </c>
      <c r="AF1642" s="41">
        <v>202223</v>
      </c>
      <c r="AG1642" s="41" t="s">
        <v>46</v>
      </c>
      <c r="AH1642" s="41">
        <v>584</v>
      </c>
      <c r="AI1642" s="41">
        <v>17</v>
      </c>
      <c r="AJ1642" s="41" t="s">
        <v>2010</v>
      </c>
      <c r="AK1642" s="41">
        <v>1</v>
      </c>
      <c r="AL1642" s="186">
        <v>0</v>
      </c>
    </row>
    <row r="1643" spans="31:38" x14ac:dyDescent="0.35">
      <c r="AE1643" s="41" t="str">
        <f t="shared" si="67"/>
        <v>CAPFOR_584_17.1_1_202223</v>
      </c>
      <c r="AF1643" s="41">
        <v>202223</v>
      </c>
      <c r="AG1643" s="41" t="s">
        <v>46</v>
      </c>
      <c r="AH1643" s="41">
        <v>584</v>
      </c>
      <c r="AI1643" s="41">
        <v>17.100000000000001</v>
      </c>
      <c r="AJ1643" s="41" t="s">
        <v>3494</v>
      </c>
      <c r="AK1643" s="41">
        <v>1</v>
      </c>
      <c r="AL1643" s="186">
        <v>0</v>
      </c>
    </row>
    <row r="1644" spans="31:38" x14ac:dyDescent="0.35">
      <c r="AE1644" s="41" t="str">
        <f t="shared" si="67"/>
        <v>CAPFOR_584_19_3_202223</v>
      </c>
      <c r="AF1644" s="41">
        <v>202223</v>
      </c>
      <c r="AG1644" s="41" t="s">
        <v>46</v>
      </c>
      <c r="AH1644" s="41">
        <v>584</v>
      </c>
      <c r="AI1644" s="41">
        <v>19</v>
      </c>
      <c r="AJ1644" s="41" t="s">
        <v>3258</v>
      </c>
      <c r="AK1644" s="41">
        <v>3</v>
      </c>
      <c r="AL1644" s="186">
        <v>1015</v>
      </c>
    </row>
    <row r="1645" spans="31:38" x14ac:dyDescent="0.35">
      <c r="AE1645" s="41" t="str">
        <f t="shared" si="67"/>
        <v>CAPFOR_584_20_3_202223</v>
      </c>
      <c r="AF1645" s="41">
        <v>202223</v>
      </c>
      <c r="AG1645" s="41" t="s">
        <v>46</v>
      </c>
      <c r="AH1645" s="41">
        <v>584</v>
      </c>
      <c r="AI1645" s="41">
        <v>20</v>
      </c>
      <c r="AJ1645" s="41" t="s">
        <v>1308</v>
      </c>
      <c r="AK1645" s="41">
        <v>3</v>
      </c>
      <c r="AL1645" s="186">
        <v>0</v>
      </c>
    </row>
    <row r="1646" spans="31:38" x14ac:dyDescent="0.35">
      <c r="AE1646" s="41" t="str">
        <f t="shared" si="67"/>
        <v>CAPFOR_584_21_3_202223</v>
      </c>
      <c r="AF1646" s="41">
        <v>202223</v>
      </c>
      <c r="AG1646" s="41" t="s">
        <v>46</v>
      </c>
      <c r="AH1646" s="41">
        <v>584</v>
      </c>
      <c r="AI1646" s="41">
        <v>21</v>
      </c>
      <c r="AJ1646" s="41" t="s">
        <v>1309</v>
      </c>
      <c r="AK1646" s="41">
        <v>3</v>
      </c>
      <c r="AL1646" s="186">
        <v>0</v>
      </c>
    </row>
    <row r="1647" spans="31:38" x14ac:dyDescent="0.35">
      <c r="AE1647" s="41" t="str">
        <f t="shared" si="67"/>
        <v>CAPFOR_584_22_3_202223</v>
      </c>
      <c r="AF1647" s="41">
        <v>202223</v>
      </c>
      <c r="AG1647" s="41" t="s">
        <v>46</v>
      </c>
      <c r="AH1647" s="41">
        <v>584</v>
      </c>
      <c r="AI1647" s="41">
        <v>22</v>
      </c>
      <c r="AJ1647" s="41" t="s">
        <v>3454</v>
      </c>
      <c r="AK1647" s="41">
        <v>3</v>
      </c>
      <c r="AL1647" s="186">
        <v>0</v>
      </c>
    </row>
    <row r="1648" spans="31:38" x14ac:dyDescent="0.35">
      <c r="AE1648" s="41" t="str">
        <f t="shared" si="67"/>
        <v>CAPFOR_584_23_3_202223</v>
      </c>
      <c r="AF1648" s="41">
        <v>202223</v>
      </c>
      <c r="AG1648" s="41" t="s">
        <v>46</v>
      </c>
      <c r="AH1648" s="41">
        <v>584</v>
      </c>
      <c r="AI1648" s="41">
        <v>23</v>
      </c>
      <c r="AJ1648" s="41" t="s">
        <v>2027</v>
      </c>
      <c r="AK1648" s="41">
        <v>3</v>
      </c>
      <c r="AL1648" s="186">
        <v>0</v>
      </c>
    </row>
    <row r="1649" spans="31:38" x14ac:dyDescent="0.35">
      <c r="AE1649" s="41" t="str">
        <f t="shared" si="67"/>
        <v>CAPFOR_584_25_3_202223</v>
      </c>
      <c r="AF1649" s="41">
        <v>202223</v>
      </c>
      <c r="AG1649" s="41" t="s">
        <v>46</v>
      </c>
      <c r="AH1649" s="41">
        <v>584</v>
      </c>
      <c r="AI1649" s="41">
        <v>25</v>
      </c>
      <c r="AJ1649" s="41" t="s">
        <v>1370</v>
      </c>
      <c r="AK1649" s="41">
        <v>3</v>
      </c>
      <c r="AL1649" s="186">
        <v>0</v>
      </c>
    </row>
    <row r="1650" spans="31:38" x14ac:dyDescent="0.35">
      <c r="AE1650" s="41" t="str">
        <f t="shared" si="67"/>
        <v>CAPFOR_584_26_3_202223</v>
      </c>
      <c r="AF1650" s="41">
        <v>202223</v>
      </c>
      <c r="AG1650" s="41" t="s">
        <v>46</v>
      </c>
      <c r="AH1650" s="41">
        <v>584</v>
      </c>
      <c r="AI1650" s="41">
        <v>26</v>
      </c>
      <c r="AJ1650" s="41" t="s">
        <v>2032</v>
      </c>
      <c r="AK1650" s="41">
        <v>3</v>
      </c>
      <c r="AL1650" s="186">
        <v>252</v>
      </c>
    </row>
    <row r="1651" spans="31:38" x14ac:dyDescent="0.35">
      <c r="AE1651" s="41" t="str">
        <f t="shared" si="67"/>
        <v>CAPFOR_584_27_3_202223</v>
      </c>
      <c r="AF1651" s="41">
        <v>202223</v>
      </c>
      <c r="AG1651" s="41" t="s">
        <v>46</v>
      </c>
      <c r="AH1651" s="41">
        <v>584</v>
      </c>
      <c r="AI1651" s="41">
        <v>27</v>
      </c>
      <c r="AJ1651" s="41" t="s">
        <v>2033</v>
      </c>
      <c r="AK1651" s="41">
        <v>3</v>
      </c>
      <c r="AL1651" s="186">
        <v>0</v>
      </c>
    </row>
    <row r="1652" spans="31:38" x14ac:dyDescent="0.35">
      <c r="AE1652" s="41" t="str">
        <f t="shared" si="67"/>
        <v>CAPFOR_584_28_3_202223</v>
      </c>
      <c r="AF1652" s="41">
        <v>202223</v>
      </c>
      <c r="AG1652" s="41" t="s">
        <v>46</v>
      </c>
      <c r="AH1652" s="41">
        <v>584</v>
      </c>
      <c r="AI1652" s="41">
        <v>28</v>
      </c>
      <c r="AJ1652" s="41" t="s">
        <v>2034</v>
      </c>
      <c r="AK1652" s="41">
        <v>3</v>
      </c>
      <c r="AL1652" s="186">
        <v>763</v>
      </c>
    </row>
    <row r="1653" spans="31:38" x14ac:dyDescent="0.35">
      <c r="AE1653" s="41" t="str">
        <f t="shared" si="67"/>
        <v>CAPFOR_584_29_3_202223</v>
      </c>
      <c r="AF1653" s="41">
        <v>202223</v>
      </c>
      <c r="AG1653" s="41" t="s">
        <v>46</v>
      </c>
      <c r="AH1653" s="41">
        <v>584</v>
      </c>
      <c r="AI1653" s="41">
        <v>29</v>
      </c>
      <c r="AJ1653" s="41" t="s">
        <v>2035</v>
      </c>
      <c r="AK1653" s="41">
        <v>3</v>
      </c>
      <c r="AL1653" s="186">
        <v>0</v>
      </c>
    </row>
    <row r="1654" spans="31:38" x14ac:dyDescent="0.35">
      <c r="AE1654" s="41" t="str">
        <f t="shared" si="67"/>
        <v>CAPFOR_584_30_3_202223</v>
      </c>
      <c r="AF1654" s="41">
        <v>202223</v>
      </c>
      <c r="AG1654" s="41" t="s">
        <v>46</v>
      </c>
      <c r="AH1654" s="41">
        <v>584</v>
      </c>
      <c r="AI1654" s="41">
        <v>30</v>
      </c>
      <c r="AJ1654" s="41" t="s">
        <v>1357</v>
      </c>
      <c r="AK1654" s="41">
        <v>3</v>
      </c>
      <c r="AL1654" s="186">
        <v>0</v>
      </c>
    </row>
    <row r="1655" spans="31:38" x14ac:dyDescent="0.35">
      <c r="AE1655" s="41" t="str">
        <f t="shared" si="67"/>
        <v>CAPFOR_584_30.1_3_202223</v>
      </c>
      <c r="AF1655" s="41">
        <v>202223</v>
      </c>
      <c r="AG1655" s="41" t="s">
        <v>46</v>
      </c>
      <c r="AH1655" s="41">
        <v>584</v>
      </c>
      <c r="AI1655" s="41">
        <v>30.1</v>
      </c>
      <c r="AJ1655" s="41" t="s">
        <v>3616</v>
      </c>
      <c r="AK1655" s="41">
        <v>3</v>
      </c>
      <c r="AL1655" s="186">
        <v>0</v>
      </c>
    </row>
    <row r="1656" spans="31:38" x14ac:dyDescent="0.35">
      <c r="AE1656" s="41" t="str">
        <f t="shared" si="67"/>
        <v>CAPFOR_584_30.2_3_202223</v>
      </c>
      <c r="AF1656" s="41">
        <v>202223</v>
      </c>
      <c r="AG1656" s="41" t="s">
        <v>46</v>
      </c>
      <c r="AH1656" s="41">
        <v>584</v>
      </c>
      <c r="AI1656" s="41">
        <v>30.2</v>
      </c>
      <c r="AJ1656" s="41" t="s">
        <v>3617</v>
      </c>
      <c r="AK1656" s="41">
        <v>3</v>
      </c>
      <c r="AL1656" s="186">
        <v>0</v>
      </c>
    </row>
    <row r="1657" spans="31:38" x14ac:dyDescent="0.35">
      <c r="AE1657" s="41" t="str">
        <f t="shared" si="67"/>
        <v>CAPFOR_584_31_3_202223</v>
      </c>
      <c r="AF1657" s="41">
        <v>202223</v>
      </c>
      <c r="AG1657" s="41" t="s">
        <v>46</v>
      </c>
      <c r="AH1657" s="41">
        <v>584</v>
      </c>
      <c r="AI1657" s="41">
        <v>31</v>
      </c>
      <c r="AJ1657" s="41" t="s">
        <v>1358</v>
      </c>
      <c r="AK1657" s="41">
        <v>3</v>
      </c>
      <c r="AL1657" s="186">
        <v>0</v>
      </c>
    </row>
    <row r="1658" spans="31:38" x14ac:dyDescent="0.35">
      <c r="AE1658" s="41" t="str">
        <f t="shared" si="67"/>
        <v>CAPFOR_584_31.1_3_202223</v>
      </c>
      <c r="AF1658" s="41">
        <v>202223</v>
      </c>
      <c r="AG1658" s="41" t="s">
        <v>46</v>
      </c>
      <c r="AH1658" s="41">
        <v>584</v>
      </c>
      <c r="AI1658" s="41">
        <v>31.1</v>
      </c>
      <c r="AJ1658" s="41" t="s">
        <v>2038</v>
      </c>
      <c r="AK1658" s="41">
        <v>3</v>
      </c>
      <c r="AL1658" s="186">
        <v>0</v>
      </c>
    </row>
    <row r="1659" spans="31:38" x14ac:dyDescent="0.35">
      <c r="AE1659" s="41" t="str">
        <f t="shared" si="67"/>
        <v>CAPFOR_584_31.2_3_202223</v>
      </c>
      <c r="AF1659" s="41">
        <v>202223</v>
      </c>
      <c r="AG1659" s="41" t="s">
        <v>46</v>
      </c>
      <c r="AH1659" s="41">
        <v>584</v>
      </c>
      <c r="AI1659" s="41">
        <v>31.2</v>
      </c>
      <c r="AJ1659" s="41" t="s">
        <v>2039</v>
      </c>
      <c r="AK1659" s="41">
        <v>3</v>
      </c>
      <c r="AL1659" s="186">
        <v>0</v>
      </c>
    </row>
    <row r="1660" spans="31:38" x14ac:dyDescent="0.35">
      <c r="AE1660" s="41" t="str">
        <f t="shared" si="67"/>
        <v>CAPFOR_584_32_3_202223</v>
      </c>
      <c r="AF1660" s="41">
        <v>202223</v>
      </c>
      <c r="AG1660" s="41" t="s">
        <v>46</v>
      </c>
      <c r="AH1660" s="41">
        <v>584</v>
      </c>
      <c r="AI1660" s="41">
        <v>32</v>
      </c>
      <c r="AJ1660" s="41" t="s">
        <v>3455</v>
      </c>
      <c r="AK1660" s="41">
        <v>3</v>
      </c>
      <c r="AL1660" s="186">
        <v>1015</v>
      </c>
    </row>
    <row r="1661" spans="31:38" x14ac:dyDescent="0.35">
      <c r="AE1661" s="41" t="str">
        <f t="shared" si="67"/>
        <v>CAPFOR_584_33_3_202223</v>
      </c>
      <c r="AF1661" s="41">
        <v>202223</v>
      </c>
      <c r="AG1661" s="41" t="s">
        <v>46</v>
      </c>
      <c r="AH1661" s="41">
        <v>584</v>
      </c>
      <c r="AI1661" s="41">
        <v>33</v>
      </c>
      <c r="AJ1661" s="41" t="s">
        <v>2043</v>
      </c>
      <c r="AK1661" s="41">
        <v>3</v>
      </c>
      <c r="AL1661" s="186">
        <v>0</v>
      </c>
    </row>
    <row r="1662" spans="31:38" x14ac:dyDescent="0.35">
      <c r="AE1662" s="41" t="str">
        <f t="shared" si="67"/>
        <v>CAPFOR_584_33.5_3_202223</v>
      </c>
      <c r="AF1662" s="41">
        <v>202223</v>
      </c>
      <c r="AG1662" s="41" t="s">
        <v>46</v>
      </c>
      <c r="AH1662" s="41">
        <v>584</v>
      </c>
      <c r="AI1662" s="41">
        <v>33.5</v>
      </c>
      <c r="AJ1662" s="41" t="s">
        <v>3281</v>
      </c>
      <c r="AK1662" s="41">
        <v>3</v>
      </c>
      <c r="AL1662" s="186">
        <v>0</v>
      </c>
    </row>
    <row r="1663" spans="31:38" x14ac:dyDescent="0.35">
      <c r="AE1663" s="41" t="str">
        <f t="shared" si="67"/>
        <v>CAPFOR_584_34_3_202223</v>
      </c>
      <c r="AF1663" s="41">
        <v>202223</v>
      </c>
      <c r="AG1663" s="41" t="s">
        <v>46</v>
      </c>
      <c r="AH1663" s="41">
        <v>584</v>
      </c>
      <c r="AI1663" s="41">
        <v>34</v>
      </c>
      <c r="AJ1663" s="41" t="s">
        <v>3456</v>
      </c>
      <c r="AK1663" s="41">
        <v>3</v>
      </c>
      <c r="AL1663" s="186">
        <v>0</v>
      </c>
    </row>
    <row r="1664" spans="31:38" x14ac:dyDescent="0.35">
      <c r="AE1664" s="41" t="str">
        <f t="shared" si="67"/>
        <v>CAPFOR_584_35_3_202223</v>
      </c>
      <c r="AF1664" s="41">
        <v>202223</v>
      </c>
      <c r="AG1664" s="41" t="s">
        <v>46</v>
      </c>
      <c r="AH1664" s="41">
        <v>584</v>
      </c>
      <c r="AI1664" s="41">
        <v>35</v>
      </c>
      <c r="AJ1664" s="41" t="s">
        <v>2044</v>
      </c>
      <c r="AK1664" s="41">
        <v>3</v>
      </c>
      <c r="AL1664" s="186">
        <v>0</v>
      </c>
    </row>
    <row r="1665" spans="31:38" x14ac:dyDescent="0.35">
      <c r="AE1665" s="41" t="str">
        <f t="shared" si="67"/>
        <v>CAPFOR_584_36_3_202223</v>
      </c>
      <c r="AF1665" s="41">
        <v>202223</v>
      </c>
      <c r="AG1665" s="41" t="s">
        <v>46</v>
      </c>
      <c r="AH1665" s="41">
        <v>584</v>
      </c>
      <c r="AI1665" s="41">
        <v>36</v>
      </c>
      <c r="AJ1665" s="41" t="s">
        <v>3457</v>
      </c>
      <c r="AK1665" s="41">
        <v>3</v>
      </c>
      <c r="AL1665" s="186">
        <v>0</v>
      </c>
    </row>
    <row r="1666" spans="31:38" x14ac:dyDescent="0.35">
      <c r="AE1666" s="41" t="str">
        <f t="shared" si="67"/>
        <v>CAPFOR_584_37_3_202223</v>
      </c>
      <c r="AF1666" s="41">
        <v>202223</v>
      </c>
      <c r="AG1666" s="41" t="s">
        <v>46</v>
      </c>
      <c r="AH1666" s="41">
        <v>584</v>
      </c>
      <c r="AI1666" s="41">
        <v>37</v>
      </c>
      <c r="AJ1666" s="41" t="s">
        <v>3458</v>
      </c>
      <c r="AK1666" s="41">
        <v>3</v>
      </c>
      <c r="AL1666" s="186">
        <v>0</v>
      </c>
    </row>
    <row r="1667" spans="31:38" x14ac:dyDescent="0.35">
      <c r="AE1667" s="41" t="str">
        <f t="shared" si="67"/>
        <v>CAPFOR_584_38_3_202223</v>
      </c>
      <c r="AF1667" s="41">
        <v>202223</v>
      </c>
      <c r="AG1667" s="41" t="s">
        <v>46</v>
      </c>
      <c r="AH1667" s="41">
        <v>584</v>
      </c>
      <c r="AI1667" s="41">
        <v>38</v>
      </c>
      <c r="AJ1667" s="41" t="s">
        <v>2046</v>
      </c>
      <c r="AK1667" s="41">
        <v>3</v>
      </c>
      <c r="AL1667" s="186">
        <v>0</v>
      </c>
    </row>
    <row r="1668" spans="31:38" x14ac:dyDescent="0.35">
      <c r="AE1668" s="41" t="str">
        <f t="shared" si="67"/>
        <v>CAPFOR_584_39_3_202223</v>
      </c>
      <c r="AF1668" s="41">
        <v>202223</v>
      </c>
      <c r="AG1668" s="41" t="s">
        <v>46</v>
      </c>
      <c r="AH1668" s="41">
        <v>584</v>
      </c>
      <c r="AI1668" s="41">
        <v>39</v>
      </c>
      <c r="AJ1668" s="41" t="s">
        <v>2047</v>
      </c>
      <c r="AK1668" s="41">
        <v>3</v>
      </c>
      <c r="AL1668" s="186">
        <v>0</v>
      </c>
    </row>
    <row r="1669" spans="31:38" x14ac:dyDescent="0.35">
      <c r="AE1669" s="41" t="str">
        <f t="shared" si="67"/>
        <v>CAPFOR_584_40_3_202223</v>
      </c>
      <c r="AF1669" s="41">
        <v>202223</v>
      </c>
      <c r="AG1669" s="41" t="s">
        <v>46</v>
      </c>
      <c r="AH1669" s="41">
        <v>584</v>
      </c>
      <c r="AI1669" s="41">
        <v>40</v>
      </c>
      <c r="AJ1669" s="41" t="s">
        <v>2048</v>
      </c>
      <c r="AK1669" s="41">
        <v>3</v>
      </c>
      <c r="AL1669" s="186">
        <v>0</v>
      </c>
    </row>
    <row r="1670" spans="31:38" x14ac:dyDescent="0.35">
      <c r="AE1670" s="41" t="str">
        <f t="shared" ref="AE1670:AE1733" si="68">AG1670&amp;"_"&amp;AH1670&amp;"_"&amp;AI1670&amp;"_"&amp;AK1670&amp;"_"&amp;AF1670</f>
        <v>CAPFOR_584_41_3_202223</v>
      </c>
      <c r="AF1670" s="41">
        <v>202223</v>
      </c>
      <c r="AG1670" s="41" t="s">
        <v>46</v>
      </c>
      <c r="AH1670" s="41">
        <v>584</v>
      </c>
      <c r="AI1670" s="41">
        <v>41</v>
      </c>
      <c r="AJ1670" s="41" t="s">
        <v>2049</v>
      </c>
      <c r="AK1670" s="41">
        <v>3</v>
      </c>
      <c r="AL1670" s="186">
        <v>0</v>
      </c>
    </row>
    <row r="1671" spans="31:38" x14ac:dyDescent="0.35">
      <c r="AE1671" s="41" t="str">
        <f t="shared" si="68"/>
        <v>CAPFOR_584_42_3_202223</v>
      </c>
      <c r="AF1671" s="41">
        <v>202223</v>
      </c>
      <c r="AG1671" s="41" t="s">
        <v>46</v>
      </c>
      <c r="AH1671" s="41">
        <v>584</v>
      </c>
      <c r="AI1671" s="41">
        <v>42</v>
      </c>
      <c r="AJ1671" s="41" t="s">
        <v>2050</v>
      </c>
      <c r="AK1671" s="41">
        <v>3</v>
      </c>
      <c r="AL1671" s="186">
        <v>0</v>
      </c>
    </row>
    <row r="1672" spans="31:38" x14ac:dyDescent="0.35">
      <c r="AE1672" s="41" t="str">
        <f t="shared" si="68"/>
        <v>CAPFOR_584_43_3_202223</v>
      </c>
      <c r="AF1672" s="41">
        <v>202223</v>
      </c>
      <c r="AG1672" s="41" t="s">
        <v>46</v>
      </c>
      <c r="AH1672" s="41">
        <v>584</v>
      </c>
      <c r="AI1672" s="41">
        <v>43</v>
      </c>
      <c r="AJ1672" s="41" t="s">
        <v>2051</v>
      </c>
      <c r="AK1672" s="41">
        <v>3</v>
      </c>
      <c r="AL1672" s="186">
        <v>0</v>
      </c>
    </row>
    <row r="1673" spans="31:38" x14ac:dyDescent="0.35">
      <c r="AE1673" s="41" t="str">
        <f t="shared" si="68"/>
        <v>CAPFOR_584_44_3_202223</v>
      </c>
      <c r="AF1673" s="41">
        <v>202223</v>
      </c>
      <c r="AG1673" s="41" t="s">
        <v>46</v>
      </c>
      <c r="AH1673" s="41">
        <v>584</v>
      </c>
      <c r="AI1673" s="41">
        <v>44</v>
      </c>
      <c r="AJ1673" s="41" t="s">
        <v>3261</v>
      </c>
      <c r="AK1673" s="41">
        <v>3</v>
      </c>
      <c r="AL1673" s="186">
        <v>250</v>
      </c>
    </row>
    <row r="1674" spans="31:38" x14ac:dyDescent="0.35">
      <c r="AE1674" s="41" t="str">
        <f t="shared" si="68"/>
        <v>CAPFOR_584_45_3_202223</v>
      </c>
      <c r="AF1674" s="41">
        <v>202223</v>
      </c>
      <c r="AG1674" s="41" t="s">
        <v>46</v>
      </c>
      <c r="AH1674" s="41">
        <v>584</v>
      </c>
      <c r="AI1674" s="41">
        <v>45</v>
      </c>
      <c r="AJ1674" s="41" t="s">
        <v>3262</v>
      </c>
      <c r="AK1674" s="41">
        <v>3</v>
      </c>
      <c r="AL1674" s="186">
        <v>1000</v>
      </c>
    </row>
    <row r="1675" spans="31:38" x14ac:dyDescent="0.35">
      <c r="AE1675" s="41" t="str">
        <f t="shared" si="68"/>
        <v>CAPFOR_584_46_3_202223</v>
      </c>
      <c r="AF1675" s="41">
        <v>202223</v>
      </c>
      <c r="AG1675" s="41" t="s">
        <v>46</v>
      </c>
      <c r="AH1675" s="41">
        <v>584</v>
      </c>
      <c r="AI1675" s="41">
        <v>46</v>
      </c>
      <c r="AJ1675" s="41" t="s">
        <v>2060</v>
      </c>
      <c r="AK1675" s="41">
        <v>3</v>
      </c>
      <c r="AL1675" s="186">
        <v>0</v>
      </c>
    </row>
    <row r="1676" spans="31:38" x14ac:dyDescent="0.35">
      <c r="AE1676" s="41" t="str">
        <f t="shared" si="68"/>
        <v>CAPFOR_584_47_3_202223</v>
      </c>
      <c r="AF1676" s="41">
        <v>202223</v>
      </c>
      <c r="AG1676" s="41" t="s">
        <v>46</v>
      </c>
      <c r="AH1676" s="41">
        <v>584</v>
      </c>
      <c r="AI1676" s="41">
        <v>47</v>
      </c>
      <c r="AJ1676" s="41" t="s">
        <v>2061</v>
      </c>
      <c r="AK1676" s="41">
        <v>3</v>
      </c>
      <c r="AL1676" s="186">
        <v>0</v>
      </c>
    </row>
    <row r="1677" spans="31:38" x14ac:dyDescent="0.35">
      <c r="AE1677" s="41" t="str">
        <f t="shared" si="68"/>
        <v>CAPFOR_584_48_3_202223</v>
      </c>
      <c r="AF1677" s="41">
        <v>202223</v>
      </c>
      <c r="AG1677" s="41" t="s">
        <v>46</v>
      </c>
      <c r="AH1677" s="41">
        <v>584</v>
      </c>
      <c r="AI1677" s="41">
        <v>48</v>
      </c>
      <c r="AJ1677" s="41" t="s">
        <v>2029</v>
      </c>
      <c r="AK1677" s="41">
        <v>3</v>
      </c>
      <c r="AL1677" s="186">
        <v>0</v>
      </c>
    </row>
    <row r="1678" spans="31:38" x14ac:dyDescent="0.35">
      <c r="AE1678" s="41" t="str">
        <f t="shared" si="68"/>
        <v>CAPFOR_584_49_3_202223</v>
      </c>
      <c r="AF1678" s="41">
        <v>202223</v>
      </c>
      <c r="AG1678" s="41" t="s">
        <v>46</v>
      </c>
      <c r="AH1678" s="41">
        <v>584</v>
      </c>
      <c r="AI1678" s="41">
        <v>49</v>
      </c>
      <c r="AJ1678" s="41" t="s">
        <v>2030</v>
      </c>
      <c r="AK1678" s="41">
        <v>3</v>
      </c>
      <c r="AL1678" s="186">
        <v>0</v>
      </c>
    </row>
    <row r="1679" spans="31:38" x14ac:dyDescent="0.35">
      <c r="AE1679" s="41" t="str">
        <f t="shared" si="68"/>
        <v>CAPFOR_584_50_3_202223</v>
      </c>
      <c r="AF1679" s="41">
        <v>202223</v>
      </c>
      <c r="AG1679" s="41" t="s">
        <v>46</v>
      </c>
      <c r="AH1679" s="41">
        <v>584</v>
      </c>
      <c r="AI1679" s="41">
        <v>50</v>
      </c>
      <c r="AJ1679" s="41" t="s">
        <v>2031</v>
      </c>
      <c r="AK1679" s="41">
        <v>3</v>
      </c>
      <c r="AL1679" s="186">
        <v>0</v>
      </c>
    </row>
    <row r="1680" spans="31:38" x14ac:dyDescent="0.35">
      <c r="AE1680" s="41" t="str">
        <f t="shared" si="68"/>
        <v>CAPFOR_586_1_1_202223</v>
      </c>
      <c r="AF1680" s="41">
        <v>202223</v>
      </c>
      <c r="AG1680" s="41" t="s">
        <v>46</v>
      </c>
      <c r="AH1680" s="41">
        <v>586</v>
      </c>
      <c r="AI1680" s="41">
        <v>1</v>
      </c>
      <c r="AJ1680" s="41" t="s">
        <v>1334</v>
      </c>
      <c r="AK1680" s="41">
        <v>1</v>
      </c>
      <c r="AL1680" s="186">
        <v>0</v>
      </c>
    </row>
    <row r="1681" spans="31:38" x14ac:dyDescent="0.35">
      <c r="AE1681" s="41" t="str">
        <f t="shared" si="68"/>
        <v>CAPFOR_586_2_1_202223</v>
      </c>
      <c r="AF1681" s="41">
        <v>202223</v>
      </c>
      <c r="AG1681" s="41" t="s">
        <v>46</v>
      </c>
      <c r="AH1681" s="41">
        <v>586</v>
      </c>
      <c r="AI1681" s="41">
        <v>2</v>
      </c>
      <c r="AJ1681" s="41" t="s">
        <v>3254</v>
      </c>
      <c r="AK1681" s="41">
        <v>1</v>
      </c>
      <c r="AL1681" s="186">
        <v>0</v>
      </c>
    </row>
    <row r="1682" spans="31:38" x14ac:dyDescent="0.35">
      <c r="AE1682" s="41" t="str">
        <f t="shared" si="68"/>
        <v>CAPFOR_586_3_1_202223</v>
      </c>
      <c r="AF1682" s="41">
        <v>202223</v>
      </c>
      <c r="AG1682" s="41" t="s">
        <v>46</v>
      </c>
      <c r="AH1682" s="41">
        <v>586</v>
      </c>
      <c r="AI1682" s="41">
        <v>3</v>
      </c>
      <c r="AJ1682" s="41" t="s">
        <v>3165</v>
      </c>
      <c r="AK1682" s="41">
        <v>1</v>
      </c>
      <c r="AL1682" s="186">
        <v>0</v>
      </c>
    </row>
    <row r="1683" spans="31:38" x14ac:dyDescent="0.35">
      <c r="AE1683" s="41" t="str">
        <f t="shared" si="68"/>
        <v>CAPFOR_586_4_1_202223</v>
      </c>
      <c r="AF1683" s="41">
        <v>202223</v>
      </c>
      <c r="AG1683" s="41" t="s">
        <v>46</v>
      </c>
      <c r="AH1683" s="41">
        <v>586</v>
      </c>
      <c r="AI1683" s="41">
        <v>4</v>
      </c>
      <c r="AJ1683" s="41" t="s">
        <v>3255</v>
      </c>
      <c r="AK1683" s="41">
        <v>1</v>
      </c>
      <c r="AL1683" s="186">
        <v>0</v>
      </c>
    </row>
    <row r="1684" spans="31:38" x14ac:dyDescent="0.35">
      <c r="AE1684" s="41" t="str">
        <f t="shared" si="68"/>
        <v>CAPFOR_586_5_1_202223</v>
      </c>
      <c r="AF1684" s="41">
        <v>202223</v>
      </c>
      <c r="AG1684" s="41" t="s">
        <v>46</v>
      </c>
      <c r="AH1684" s="41">
        <v>586</v>
      </c>
      <c r="AI1684" s="41">
        <v>5</v>
      </c>
      <c r="AJ1684" s="41" t="s">
        <v>664</v>
      </c>
      <c r="AK1684" s="41">
        <v>1</v>
      </c>
      <c r="AL1684" s="186">
        <v>1004</v>
      </c>
    </row>
    <row r="1685" spans="31:38" x14ac:dyDescent="0.35">
      <c r="AE1685" s="41" t="str">
        <f t="shared" si="68"/>
        <v>CAPFOR_586_6_1_202223</v>
      </c>
      <c r="AF1685" s="41">
        <v>202223</v>
      </c>
      <c r="AG1685" s="41" t="s">
        <v>46</v>
      </c>
      <c r="AH1685" s="41">
        <v>586</v>
      </c>
      <c r="AI1685" s="41">
        <v>6</v>
      </c>
      <c r="AJ1685" s="41" t="s">
        <v>3192</v>
      </c>
      <c r="AK1685" s="41">
        <v>1</v>
      </c>
      <c r="AL1685" s="186">
        <v>0</v>
      </c>
    </row>
    <row r="1686" spans="31:38" x14ac:dyDescent="0.35">
      <c r="AE1686" s="41" t="str">
        <f t="shared" si="68"/>
        <v>CAPFOR_586_7_1_202223</v>
      </c>
      <c r="AF1686" s="41">
        <v>202223</v>
      </c>
      <c r="AG1686" s="41" t="s">
        <v>46</v>
      </c>
      <c r="AH1686" s="41">
        <v>586</v>
      </c>
      <c r="AI1686" s="41">
        <v>7</v>
      </c>
      <c r="AJ1686" s="41" t="s">
        <v>2157</v>
      </c>
      <c r="AK1686" s="41">
        <v>1</v>
      </c>
      <c r="AL1686" s="186">
        <v>550</v>
      </c>
    </row>
    <row r="1687" spans="31:38" x14ac:dyDescent="0.35">
      <c r="AE1687" s="41" t="str">
        <f t="shared" si="68"/>
        <v>CAPFOR_586_8_1_202223</v>
      </c>
      <c r="AF1687" s="41">
        <v>202223</v>
      </c>
      <c r="AG1687" s="41" t="s">
        <v>46</v>
      </c>
      <c r="AH1687" s="41">
        <v>586</v>
      </c>
      <c r="AI1687" s="41">
        <v>8</v>
      </c>
      <c r="AJ1687" s="41" t="s">
        <v>3449</v>
      </c>
      <c r="AK1687" s="41">
        <v>1</v>
      </c>
      <c r="AL1687" s="186">
        <v>1554</v>
      </c>
    </row>
    <row r="1688" spans="31:38" x14ac:dyDescent="0.35">
      <c r="AE1688" s="41" t="str">
        <f t="shared" si="68"/>
        <v>CAPFOR_586_9_1_202223</v>
      </c>
      <c r="AF1688" s="41">
        <v>202223</v>
      </c>
      <c r="AG1688" s="41" t="s">
        <v>46</v>
      </c>
      <c r="AH1688" s="41">
        <v>586</v>
      </c>
      <c r="AI1688" s="41">
        <v>9</v>
      </c>
      <c r="AJ1688" s="41" t="s">
        <v>2322</v>
      </c>
      <c r="AK1688" s="41">
        <v>1</v>
      </c>
      <c r="AL1688" s="186">
        <v>0</v>
      </c>
    </row>
    <row r="1689" spans="31:38" x14ac:dyDescent="0.35">
      <c r="AE1689" s="41" t="str">
        <f t="shared" si="68"/>
        <v>CAPFOR_586_10_1_202223</v>
      </c>
      <c r="AF1689" s="41">
        <v>202223</v>
      </c>
      <c r="AG1689" s="41" t="s">
        <v>46</v>
      </c>
      <c r="AH1689" s="41">
        <v>586</v>
      </c>
      <c r="AI1689" s="41">
        <v>10</v>
      </c>
      <c r="AJ1689" s="41" t="s">
        <v>3196</v>
      </c>
      <c r="AK1689" s="41">
        <v>1</v>
      </c>
      <c r="AL1689" s="186">
        <v>0</v>
      </c>
    </row>
    <row r="1690" spans="31:38" x14ac:dyDescent="0.35">
      <c r="AE1690" s="41" t="str">
        <f t="shared" si="68"/>
        <v>CAPFOR_586_11_1_202223</v>
      </c>
      <c r="AF1690" s="41">
        <v>202223</v>
      </c>
      <c r="AG1690" s="41" t="s">
        <v>46</v>
      </c>
      <c r="AH1690" s="41">
        <v>586</v>
      </c>
      <c r="AI1690" s="41">
        <v>11</v>
      </c>
      <c r="AJ1690" s="41" t="s">
        <v>3450</v>
      </c>
      <c r="AK1690" s="41">
        <v>1</v>
      </c>
      <c r="AL1690" s="186">
        <v>0</v>
      </c>
    </row>
    <row r="1691" spans="31:38" x14ac:dyDescent="0.35">
      <c r="AE1691" s="41" t="str">
        <f t="shared" si="68"/>
        <v>CAPFOR_586_12_1_202223</v>
      </c>
      <c r="AF1691" s="41">
        <v>202223</v>
      </c>
      <c r="AG1691" s="41" t="s">
        <v>46</v>
      </c>
      <c r="AH1691" s="41">
        <v>586</v>
      </c>
      <c r="AI1691" s="41">
        <v>12</v>
      </c>
      <c r="AJ1691" s="41" t="s">
        <v>3170</v>
      </c>
      <c r="AK1691" s="41">
        <v>1</v>
      </c>
      <c r="AL1691" s="186">
        <v>0</v>
      </c>
    </row>
    <row r="1692" spans="31:38" x14ac:dyDescent="0.35">
      <c r="AE1692" s="41" t="str">
        <f t="shared" si="68"/>
        <v>CAPFOR_586_13_1_202223</v>
      </c>
      <c r="AF1692" s="41">
        <v>202223</v>
      </c>
      <c r="AG1692" s="41" t="s">
        <v>46</v>
      </c>
      <c r="AH1692" s="41">
        <v>586</v>
      </c>
      <c r="AI1692" s="41">
        <v>13</v>
      </c>
      <c r="AJ1692" s="41" t="s">
        <v>3451</v>
      </c>
      <c r="AK1692" s="41">
        <v>1</v>
      </c>
      <c r="AL1692" s="186">
        <v>1554</v>
      </c>
    </row>
    <row r="1693" spans="31:38" x14ac:dyDescent="0.35">
      <c r="AE1693" s="41" t="str">
        <f t="shared" si="68"/>
        <v>CAPFOR_586_14_1_202223</v>
      </c>
      <c r="AF1693" s="41">
        <v>202223</v>
      </c>
      <c r="AG1693" s="41" t="s">
        <v>46</v>
      </c>
      <c r="AH1693" s="41">
        <v>586</v>
      </c>
      <c r="AI1693" s="41">
        <v>14</v>
      </c>
      <c r="AJ1693" s="41" t="s">
        <v>3452</v>
      </c>
      <c r="AK1693" s="41">
        <v>1</v>
      </c>
      <c r="AL1693" s="186">
        <v>0</v>
      </c>
    </row>
    <row r="1694" spans="31:38" x14ac:dyDescent="0.35">
      <c r="AE1694" s="41" t="str">
        <f t="shared" si="68"/>
        <v>CAPFOR_586_15_1_202223</v>
      </c>
      <c r="AF1694" s="41">
        <v>202223</v>
      </c>
      <c r="AG1694" s="41" t="s">
        <v>46</v>
      </c>
      <c r="AH1694" s="41">
        <v>586</v>
      </c>
      <c r="AI1694" s="41">
        <v>15</v>
      </c>
      <c r="AJ1694" s="41" t="s">
        <v>3256</v>
      </c>
      <c r="AK1694" s="41">
        <v>1</v>
      </c>
      <c r="AL1694" s="186">
        <v>0</v>
      </c>
    </row>
    <row r="1695" spans="31:38" x14ac:dyDescent="0.35">
      <c r="AE1695" s="41" t="str">
        <f t="shared" si="68"/>
        <v>CAPFOR_586_16_1_202223</v>
      </c>
      <c r="AF1695" s="41">
        <v>202223</v>
      </c>
      <c r="AG1695" s="41" t="s">
        <v>46</v>
      </c>
      <c r="AH1695" s="41">
        <v>586</v>
      </c>
      <c r="AI1695" s="41">
        <v>16</v>
      </c>
      <c r="AJ1695" s="41" t="s">
        <v>3453</v>
      </c>
      <c r="AK1695" s="41">
        <v>1</v>
      </c>
      <c r="AL1695" s="186">
        <v>1554</v>
      </c>
    </row>
    <row r="1696" spans="31:38" x14ac:dyDescent="0.35">
      <c r="AE1696" s="41" t="str">
        <f t="shared" si="68"/>
        <v>CAPFOR_586_17_1_202223</v>
      </c>
      <c r="AF1696" s="41">
        <v>202223</v>
      </c>
      <c r="AG1696" s="41" t="s">
        <v>46</v>
      </c>
      <c r="AH1696" s="41">
        <v>586</v>
      </c>
      <c r="AI1696" s="41">
        <v>17</v>
      </c>
      <c r="AJ1696" s="41" t="s">
        <v>2010</v>
      </c>
      <c r="AK1696" s="41">
        <v>1</v>
      </c>
      <c r="AL1696" s="186">
        <v>0</v>
      </c>
    </row>
    <row r="1697" spans="31:38" x14ac:dyDescent="0.35">
      <c r="AE1697" s="41" t="str">
        <f t="shared" si="68"/>
        <v>CAPFOR_586_17.1_1_202223</v>
      </c>
      <c r="AF1697" s="41">
        <v>202223</v>
      </c>
      <c r="AG1697" s="41" t="s">
        <v>46</v>
      </c>
      <c r="AH1697" s="41">
        <v>586</v>
      </c>
      <c r="AI1697" s="41">
        <v>17.100000000000001</v>
      </c>
      <c r="AJ1697" s="41" t="s">
        <v>3494</v>
      </c>
      <c r="AK1697" s="41">
        <v>1</v>
      </c>
      <c r="AL1697" s="186">
        <v>0</v>
      </c>
    </row>
    <row r="1698" spans="31:38" x14ac:dyDescent="0.35">
      <c r="AE1698" s="41" t="str">
        <f t="shared" si="68"/>
        <v>CAPFOR_586_19_3_202223</v>
      </c>
      <c r="AF1698" s="41">
        <v>202223</v>
      </c>
      <c r="AG1698" s="41" t="s">
        <v>46</v>
      </c>
      <c r="AH1698" s="41">
        <v>586</v>
      </c>
      <c r="AI1698" s="41">
        <v>19</v>
      </c>
      <c r="AJ1698" s="41" t="s">
        <v>3258</v>
      </c>
      <c r="AK1698" s="41">
        <v>3</v>
      </c>
      <c r="AL1698" s="186">
        <v>1554</v>
      </c>
    </row>
    <row r="1699" spans="31:38" x14ac:dyDescent="0.35">
      <c r="AE1699" s="41" t="str">
        <f t="shared" si="68"/>
        <v>CAPFOR_586_20_3_202223</v>
      </c>
      <c r="AF1699" s="41">
        <v>202223</v>
      </c>
      <c r="AG1699" s="41" t="s">
        <v>46</v>
      </c>
      <c r="AH1699" s="41">
        <v>586</v>
      </c>
      <c r="AI1699" s="41">
        <v>20</v>
      </c>
      <c r="AJ1699" s="41" t="s">
        <v>1308</v>
      </c>
      <c r="AK1699" s="41">
        <v>3</v>
      </c>
      <c r="AL1699" s="186">
        <v>0</v>
      </c>
    </row>
    <row r="1700" spans="31:38" x14ac:dyDescent="0.35">
      <c r="AE1700" s="41" t="str">
        <f t="shared" si="68"/>
        <v>CAPFOR_586_21_3_202223</v>
      </c>
      <c r="AF1700" s="41">
        <v>202223</v>
      </c>
      <c r="AG1700" s="41" t="s">
        <v>46</v>
      </c>
      <c r="AH1700" s="41">
        <v>586</v>
      </c>
      <c r="AI1700" s="41">
        <v>21</v>
      </c>
      <c r="AJ1700" s="41" t="s">
        <v>1309</v>
      </c>
      <c r="AK1700" s="41">
        <v>3</v>
      </c>
      <c r="AL1700" s="186">
        <v>0</v>
      </c>
    </row>
    <row r="1701" spans="31:38" x14ac:dyDescent="0.35">
      <c r="AE1701" s="41" t="str">
        <f t="shared" si="68"/>
        <v>CAPFOR_586_22_3_202223</v>
      </c>
      <c r="AF1701" s="41">
        <v>202223</v>
      </c>
      <c r="AG1701" s="41" t="s">
        <v>46</v>
      </c>
      <c r="AH1701" s="41">
        <v>586</v>
      </c>
      <c r="AI1701" s="41">
        <v>22</v>
      </c>
      <c r="AJ1701" s="41" t="s">
        <v>3454</v>
      </c>
      <c r="AK1701" s="41">
        <v>3</v>
      </c>
      <c r="AL1701" s="186">
        <v>0</v>
      </c>
    </row>
    <row r="1702" spans="31:38" x14ac:dyDescent="0.35">
      <c r="AE1702" s="41" t="str">
        <f t="shared" si="68"/>
        <v>CAPFOR_586_23_3_202223</v>
      </c>
      <c r="AF1702" s="41">
        <v>202223</v>
      </c>
      <c r="AG1702" s="41" t="s">
        <v>46</v>
      </c>
      <c r="AH1702" s="41">
        <v>586</v>
      </c>
      <c r="AI1702" s="41">
        <v>23</v>
      </c>
      <c r="AJ1702" s="41" t="s">
        <v>2027</v>
      </c>
      <c r="AK1702" s="41">
        <v>3</v>
      </c>
      <c r="AL1702" s="186">
        <v>1246</v>
      </c>
    </row>
    <row r="1703" spans="31:38" x14ac:dyDescent="0.35">
      <c r="AE1703" s="41" t="str">
        <f t="shared" si="68"/>
        <v>CAPFOR_586_25_3_202223</v>
      </c>
      <c r="AF1703" s="41">
        <v>202223</v>
      </c>
      <c r="AG1703" s="41" t="s">
        <v>46</v>
      </c>
      <c r="AH1703" s="41">
        <v>586</v>
      </c>
      <c r="AI1703" s="41">
        <v>25</v>
      </c>
      <c r="AJ1703" s="41" t="s">
        <v>1370</v>
      </c>
      <c r="AK1703" s="41">
        <v>3</v>
      </c>
      <c r="AL1703" s="186">
        <v>75</v>
      </c>
    </row>
    <row r="1704" spans="31:38" x14ac:dyDescent="0.35">
      <c r="AE1704" s="41" t="str">
        <f t="shared" si="68"/>
        <v>CAPFOR_586_26_3_202223</v>
      </c>
      <c r="AF1704" s="41">
        <v>202223</v>
      </c>
      <c r="AG1704" s="41" t="s">
        <v>46</v>
      </c>
      <c r="AH1704" s="41">
        <v>586</v>
      </c>
      <c r="AI1704" s="41">
        <v>26</v>
      </c>
      <c r="AJ1704" s="41" t="s">
        <v>2032</v>
      </c>
      <c r="AK1704" s="41">
        <v>3</v>
      </c>
      <c r="AL1704" s="186">
        <v>0</v>
      </c>
    </row>
    <row r="1705" spans="31:38" x14ac:dyDescent="0.35">
      <c r="AE1705" s="41" t="str">
        <f t="shared" si="68"/>
        <v>CAPFOR_586_27_3_202223</v>
      </c>
      <c r="AF1705" s="41">
        <v>202223</v>
      </c>
      <c r="AG1705" s="41" t="s">
        <v>46</v>
      </c>
      <c r="AH1705" s="41">
        <v>586</v>
      </c>
      <c r="AI1705" s="41">
        <v>27</v>
      </c>
      <c r="AJ1705" s="41" t="s">
        <v>2033</v>
      </c>
      <c r="AK1705" s="41">
        <v>3</v>
      </c>
      <c r="AL1705" s="186">
        <v>0</v>
      </c>
    </row>
    <row r="1706" spans="31:38" x14ac:dyDescent="0.35">
      <c r="AE1706" s="41" t="str">
        <f t="shared" si="68"/>
        <v>CAPFOR_586_28_3_202223</v>
      </c>
      <c r="AF1706" s="41">
        <v>202223</v>
      </c>
      <c r="AG1706" s="41" t="s">
        <v>46</v>
      </c>
      <c r="AH1706" s="41">
        <v>586</v>
      </c>
      <c r="AI1706" s="41">
        <v>28</v>
      </c>
      <c r="AJ1706" s="41" t="s">
        <v>2034</v>
      </c>
      <c r="AK1706" s="41">
        <v>3</v>
      </c>
      <c r="AL1706" s="186">
        <v>233</v>
      </c>
    </row>
    <row r="1707" spans="31:38" x14ac:dyDescent="0.35">
      <c r="AE1707" s="41" t="str">
        <f t="shared" si="68"/>
        <v>CAPFOR_586_29_3_202223</v>
      </c>
      <c r="AF1707" s="41">
        <v>202223</v>
      </c>
      <c r="AG1707" s="41" t="s">
        <v>46</v>
      </c>
      <c r="AH1707" s="41">
        <v>586</v>
      </c>
      <c r="AI1707" s="41">
        <v>29</v>
      </c>
      <c r="AJ1707" s="41" t="s">
        <v>2035</v>
      </c>
      <c r="AK1707" s="41">
        <v>3</v>
      </c>
      <c r="AL1707" s="186">
        <v>0</v>
      </c>
    </row>
    <row r="1708" spans="31:38" x14ac:dyDescent="0.35">
      <c r="AE1708" s="41" t="str">
        <f t="shared" si="68"/>
        <v>CAPFOR_586_30_3_202223</v>
      </c>
      <c r="AF1708" s="41">
        <v>202223</v>
      </c>
      <c r="AG1708" s="41" t="s">
        <v>46</v>
      </c>
      <c r="AH1708" s="41">
        <v>586</v>
      </c>
      <c r="AI1708" s="41">
        <v>30</v>
      </c>
      <c r="AJ1708" s="41" t="s">
        <v>1357</v>
      </c>
      <c r="AK1708" s="41">
        <v>3</v>
      </c>
      <c r="AL1708" s="186">
        <v>0</v>
      </c>
    </row>
    <row r="1709" spans="31:38" x14ac:dyDescent="0.35">
      <c r="AE1709" s="41" t="str">
        <f t="shared" si="68"/>
        <v>CAPFOR_586_30.1_3_202223</v>
      </c>
      <c r="AF1709" s="41">
        <v>202223</v>
      </c>
      <c r="AG1709" s="41" t="s">
        <v>46</v>
      </c>
      <c r="AH1709" s="41">
        <v>586</v>
      </c>
      <c r="AI1709" s="41">
        <v>30.1</v>
      </c>
      <c r="AJ1709" s="41" t="s">
        <v>3616</v>
      </c>
      <c r="AK1709" s="41">
        <v>3</v>
      </c>
      <c r="AL1709" s="186">
        <v>0</v>
      </c>
    </row>
    <row r="1710" spans="31:38" x14ac:dyDescent="0.35">
      <c r="AE1710" s="41" t="str">
        <f t="shared" si="68"/>
        <v>CAPFOR_586_30.2_3_202223</v>
      </c>
      <c r="AF1710" s="41">
        <v>202223</v>
      </c>
      <c r="AG1710" s="41" t="s">
        <v>46</v>
      </c>
      <c r="AH1710" s="41">
        <v>586</v>
      </c>
      <c r="AI1710" s="41">
        <v>30.2</v>
      </c>
      <c r="AJ1710" s="41" t="s">
        <v>3617</v>
      </c>
      <c r="AK1710" s="41">
        <v>3</v>
      </c>
      <c r="AL1710" s="186">
        <v>0</v>
      </c>
    </row>
    <row r="1711" spans="31:38" x14ac:dyDescent="0.35">
      <c r="AE1711" s="41" t="str">
        <f t="shared" si="68"/>
        <v>CAPFOR_586_31_3_202223</v>
      </c>
      <c r="AF1711" s="41">
        <v>202223</v>
      </c>
      <c r="AG1711" s="41" t="s">
        <v>46</v>
      </c>
      <c r="AH1711" s="41">
        <v>586</v>
      </c>
      <c r="AI1711" s="41">
        <v>31</v>
      </c>
      <c r="AJ1711" s="41" t="s">
        <v>1358</v>
      </c>
      <c r="AK1711" s="41">
        <v>3</v>
      </c>
      <c r="AL1711" s="186">
        <v>0</v>
      </c>
    </row>
    <row r="1712" spans="31:38" x14ac:dyDescent="0.35">
      <c r="AE1712" s="41" t="str">
        <f t="shared" si="68"/>
        <v>CAPFOR_586_31.1_3_202223</v>
      </c>
      <c r="AF1712" s="41">
        <v>202223</v>
      </c>
      <c r="AG1712" s="41" t="s">
        <v>46</v>
      </c>
      <c r="AH1712" s="41">
        <v>586</v>
      </c>
      <c r="AI1712" s="41">
        <v>31.1</v>
      </c>
      <c r="AJ1712" s="41" t="s">
        <v>2038</v>
      </c>
      <c r="AK1712" s="41">
        <v>3</v>
      </c>
      <c r="AL1712" s="186">
        <v>0</v>
      </c>
    </row>
    <row r="1713" spans="31:38" x14ac:dyDescent="0.35">
      <c r="AE1713" s="41" t="str">
        <f t="shared" si="68"/>
        <v>CAPFOR_586_31.2_3_202223</v>
      </c>
      <c r="AF1713" s="41">
        <v>202223</v>
      </c>
      <c r="AG1713" s="41" t="s">
        <v>46</v>
      </c>
      <c r="AH1713" s="41">
        <v>586</v>
      </c>
      <c r="AI1713" s="41">
        <v>31.2</v>
      </c>
      <c r="AJ1713" s="41" t="s">
        <v>2039</v>
      </c>
      <c r="AK1713" s="41">
        <v>3</v>
      </c>
      <c r="AL1713" s="186">
        <v>0</v>
      </c>
    </row>
    <row r="1714" spans="31:38" x14ac:dyDescent="0.35">
      <c r="AE1714" s="41" t="str">
        <f t="shared" si="68"/>
        <v>CAPFOR_586_32_3_202223</v>
      </c>
      <c r="AF1714" s="41">
        <v>202223</v>
      </c>
      <c r="AG1714" s="41" t="s">
        <v>46</v>
      </c>
      <c r="AH1714" s="41">
        <v>586</v>
      </c>
      <c r="AI1714" s="41">
        <v>32</v>
      </c>
      <c r="AJ1714" s="41" t="s">
        <v>3455</v>
      </c>
      <c r="AK1714" s="41">
        <v>3</v>
      </c>
      <c r="AL1714" s="186">
        <v>1554</v>
      </c>
    </row>
    <row r="1715" spans="31:38" x14ac:dyDescent="0.35">
      <c r="AE1715" s="41" t="str">
        <f t="shared" si="68"/>
        <v>CAPFOR_586_33_3_202223</v>
      </c>
      <c r="AF1715" s="41">
        <v>202223</v>
      </c>
      <c r="AG1715" s="41" t="s">
        <v>46</v>
      </c>
      <c r="AH1715" s="41">
        <v>586</v>
      </c>
      <c r="AI1715" s="41">
        <v>33</v>
      </c>
      <c r="AJ1715" s="41" t="s">
        <v>2043</v>
      </c>
      <c r="AK1715" s="41">
        <v>3</v>
      </c>
      <c r="AL1715" s="186">
        <v>0</v>
      </c>
    </row>
    <row r="1716" spans="31:38" x14ac:dyDescent="0.35">
      <c r="AE1716" s="41" t="str">
        <f t="shared" si="68"/>
        <v>CAPFOR_586_33.5_3_202223</v>
      </c>
      <c r="AF1716" s="41">
        <v>202223</v>
      </c>
      <c r="AG1716" s="41" t="s">
        <v>46</v>
      </c>
      <c r="AH1716" s="41">
        <v>586</v>
      </c>
      <c r="AI1716" s="41">
        <v>33.5</v>
      </c>
      <c r="AJ1716" s="41" t="s">
        <v>3281</v>
      </c>
      <c r="AK1716" s="41">
        <v>3</v>
      </c>
      <c r="AL1716" s="186">
        <v>0</v>
      </c>
    </row>
    <row r="1717" spans="31:38" x14ac:dyDescent="0.35">
      <c r="AE1717" s="41" t="str">
        <f t="shared" si="68"/>
        <v>CAPFOR_586_34_3_202223</v>
      </c>
      <c r="AF1717" s="41">
        <v>202223</v>
      </c>
      <c r="AG1717" s="41" t="s">
        <v>46</v>
      </c>
      <c r="AH1717" s="41">
        <v>586</v>
      </c>
      <c r="AI1717" s="41">
        <v>34</v>
      </c>
      <c r="AJ1717" s="41" t="s">
        <v>3456</v>
      </c>
      <c r="AK1717" s="41">
        <v>3</v>
      </c>
      <c r="AL1717" s="186">
        <v>0</v>
      </c>
    </row>
    <row r="1718" spans="31:38" x14ac:dyDescent="0.35">
      <c r="AE1718" s="41" t="str">
        <f t="shared" si="68"/>
        <v>CAPFOR_586_35_3_202223</v>
      </c>
      <c r="AF1718" s="41">
        <v>202223</v>
      </c>
      <c r="AG1718" s="41" t="s">
        <v>46</v>
      </c>
      <c r="AH1718" s="41">
        <v>586</v>
      </c>
      <c r="AI1718" s="41">
        <v>35</v>
      </c>
      <c r="AJ1718" s="41" t="s">
        <v>2044</v>
      </c>
      <c r="AK1718" s="41">
        <v>3</v>
      </c>
      <c r="AL1718" s="186">
        <v>0</v>
      </c>
    </row>
    <row r="1719" spans="31:38" x14ac:dyDescent="0.35">
      <c r="AE1719" s="41" t="str">
        <f t="shared" si="68"/>
        <v>CAPFOR_586_36_3_202223</v>
      </c>
      <c r="AF1719" s="41">
        <v>202223</v>
      </c>
      <c r="AG1719" s="41" t="s">
        <v>46</v>
      </c>
      <c r="AH1719" s="41">
        <v>586</v>
      </c>
      <c r="AI1719" s="41">
        <v>36</v>
      </c>
      <c r="AJ1719" s="41" t="s">
        <v>3457</v>
      </c>
      <c r="AK1719" s="41">
        <v>3</v>
      </c>
      <c r="AL1719" s="186">
        <v>0</v>
      </c>
    </row>
    <row r="1720" spans="31:38" x14ac:dyDescent="0.35">
      <c r="AE1720" s="41" t="str">
        <f t="shared" si="68"/>
        <v>CAPFOR_586_37_3_202223</v>
      </c>
      <c r="AF1720" s="41">
        <v>202223</v>
      </c>
      <c r="AG1720" s="41" t="s">
        <v>46</v>
      </c>
      <c r="AH1720" s="41">
        <v>586</v>
      </c>
      <c r="AI1720" s="41">
        <v>37</v>
      </c>
      <c r="AJ1720" s="41" t="s">
        <v>3458</v>
      </c>
      <c r="AK1720" s="41">
        <v>3</v>
      </c>
      <c r="AL1720" s="186">
        <v>0</v>
      </c>
    </row>
    <row r="1721" spans="31:38" x14ac:dyDescent="0.35">
      <c r="AE1721" s="41" t="str">
        <f t="shared" si="68"/>
        <v>CAPFOR_586_38_3_202223</v>
      </c>
      <c r="AF1721" s="41">
        <v>202223</v>
      </c>
      <c r="AG1721" s="41" t="s">
        <v>46</v>
      </c>
      <c r="AH1721" s="41">
        <v>586</v>
      </c>
      <c r="AI1721" s="41">
        <v>38</v>
      </c>
      <c r="AJ1721" s="41" t="s">
        <v>2046</v>
      </c>
      <c r="AK1721" s="41">
        <v>3</v>
      </c>
      <c r="AL1721" s="186">
        <v>0</v>
      </c>
    </row>
    <row r="1722" spans="31:38" x14ac:dyDescent="0.35">
      <c r="AE1722" s="41" t="str">
        <f t="shared" si="68"/>
        <v>CAPFOR_586_39_3_202223</v>
      </c>
      <c r="AF1722" s="41">
        <v>202223</v>
      </c>
      <c r="AG1722" s="41" t="s">
        <v>46</v>
      </c>
      <c r="AH1722" s="41">
        <v>586</v>
      </c>
      <c r="AI1722" s="41">
        <v>39</v>
      </c>
      <c r="AJ1722" s="41" t="s">
        <v>2047</v>
      </c>
      <c r="AK1722" s="41">
        <v>3</v>
      </c>
      <c r="AL1722" s="186">
        <v>0</v>
      </c>
    </row>
    <row r="1723" spans="31:38" x14ac:dyDescent="0.35">
      <c r="AE1723" s="41" t="str">
        <f t="shared" si="68"/>
        <v>CAPFOR_586_40_3_202223</v>
      </c>
      <c r="AF1723" s="41">
        <v>202223</v>
      </c>
      <c r="AG1723" s="41" t="s">
        <v>46</v>
      </c>
      <c r="AH1723" s="41">
        <v>586</v>
      </c>
      <c r="AI1723" s="41">
        <v>40</v>
      </c>
      <c r="AJ1723" s="41" t="s">
        <v>2048</v>
      </c>
      <c r="AK1723" s="41">
        <v>3</v>
      </c>
      <c r="AL1723" s="186">
        <v>0</v>
      </c>
    </row>
    <row r="1724" spans="31:38" x14ac:dyDescent="0.35">
      <c r="AE1724" s="41" t="str">
        <f t="shared" si="68"/>
        <v>CAPFOR_586_41_3_202223</v>
      </c>
      <c r="AF1724" s="41">
        <v>202223</v>
      </c>
      <c r="AG1724" s="41" t="s">
        <v>46</v>
      </c>
      <c r="AH1724" s="41">
        <v>586</v>
      </c>
      <c r="AI1724" s="41">
        <v>41</v>
      </c>
      <c r="AJ1724" s="41" t="s">
        <v>2049</v>
      </c>
      <c r="AK1724" s="41">
        <v>3</v>
      </c>
      <c r="AL1724" s="186">
        <v>0</v>
      </c>
    </row>
    <row r="1725" spans="31:38" x14ac:dyDescent="0.35">
      <c r="AE1725" s="41" t="str">
        <f t="shared" si="68"/>
        <v>CAPFOR_586_42_3_202223</v>
      </c>
      <c r="AF1725" s="41">
        <v>202223</v>
      </c>
      <c r="AG1725" s="41" t="s">
        <v>46</v>
      </c>
      <c r="AH1725" s="41">
        <v>586</v>
      </c>
      <c r="AI1725" s="41">
        <v>42</v>
      </c>
      <c r="AJ1725" s="41" t="s">
        <v>2050</v>
      </c>
      <c r="AK1725" s="41">
        <v>3</v>
      </c>
      <c r="AL1725" s="186">
        <v>0</v>
      </c>
    </row>
    <row r="1726" spans="31:38" x14ac:dyDescent="0.35">
      <c r="AE1726" s="41" t="str">
        <f t="shared" si="68"/>
        <v>CAPFOR_586_43_3_202223</v>
      </c>
      <c r="AF1726" s="41">
        <v>202223</v>
      </c>
      <c r="AG1726" s="41" t="s">
        <v>46</v>
      </c>
      <c r="AH1726" s="41">
        <v>586</v>
      </c>
      <c r="AI1726" s="41">
        <v>43</v>
      </c>
      <c r="AJ1726" s="41" t="s">
        <v>2051</v>
      </c>
      <c r="AK1726" s="41">
        <v>3</v>
      </c>
      <c r="AL1726" s="186">
        <v>0</v>
      </c>
    </row>
    <row r="1727" spans="31:38" x14ac:dyDescent="0.35">
      <c r="AE1727" s="41" t="str">
        <f t="shared" si="68"/>
        <v>CAPFOR_586_44_3_202223</v>
      </c>
      <c r="AF1727" s="41">
        <v>202223</v>
      </c>
      <c r="AG1727" s="41" t="s">
        <v>46</v>
      </c>
      <c r="AH1727" s="41">
        <v>586</v>
      </c>
      <c r="AI1727" s="41">
        <v>44</v>
      </c>
      <c r="AJ1727" s="41" t="s">
        <v>3261</v>
      </c>
      <c r="AK1727" s="41">
        <v>3</v>
      </c>
      <c r="AL1727" s="186">
        <v>0</v>
      </c>
    </row>
    <row r="1728" spans="31:38" x14ac:dyDescent="0.35">
      <c r="AE1728" s="41" t="str">
        <f t="shared" si="68"/>
        <v>CAPFOR_586_45_3_202223</v>
      </c>
      <c r="AF1728" s="41">
        <v>202223</v>
      </c>
      <c r="AG1728" s="41" t="s">
        <v>46</v>
      </c>
      <c r="AH1728" s="41">
        <v>586</v>
      </c>
      <c r="AI1728" s="41">
        <v>45</v>
      </c>
      <c r="AJ1728" s="41" t="s">
        <v>3262</v>
      </c>
      <c r="AK1728" s="41">
        <v>3</v>
      </c>
      <c r="AL1728" s="186">
        <v>0</v>
      </c>
    </row>
    <row r="1729" spans="31:38" x14ac:dyDescent="0.35">
      <c r="AE1729" s="41" t="str">
        <f t="shared" si="68"/>
        <v>CAPFOR_586_46_3_202223</v>
      </c>
      <c r="AF1729" s="41">
        <v>202223</v>
      </c>
      <c r="AG1729" s="41" t="s">
        <v>46</v>
      </c>
      <c r="AH1729" s="41">
        <v>586</v>
      </c>
      <c r="AI1729" s="41">
        <v>46</v>
      </c>
      <c r="AJ1729" s="41" t="s">
        <v>2060</v>
      </c>
      <c r="AK1729" s="41">
        <v>3</v>
      </c>
      <c r="AL1729" s="186">
        <v>0</v>
      </c>
    </row>
    <row r="1730" spans="31:38" x14ac:dyDescent="0.35">
      <c r="AE1730" s="41" t="str">
        <f t="shared" si="68"/>
        <v>CAPFOR_586_47_3_202223</v>
      </c>
      <c r="AF1730" s="41">
        <v>202223</v>
      </c>
      <c r="AG1730" s="41" t="s">
        <v>46</v>
      </c>
      <c r="AH1730" s="41">
        <v>586</v>
      </c>
      <c r="AI1730" s="41">
        <v>47</v>
      </c>
      <c r="AJ1730" s="41" t="s">
        <v>2061</v>
      </c>
      <c r="AK1730" s="41">
        <v>3</v>
      </c>
      <c r="AL1730" s="186">
        <v>0</v>
      </c>
    </row>
    <row r="1731" spans="31:38" x14ac:dyDescent="0.35">
      <c r="AE1731" s="41" t="str">
        <f t="shared" si="68"/>
        <v>CAPFOR_586_48_3_202223</v>
      </c>
      <c r="AF1731" s="41">
        <v>202223</v>
      </c>
      <c r="AG1731" s="41" t="s">
        <v>46</v>
      </c>
      <c r="AH1731" s="41">
        <v>586</v>
      </c>
      <c r="AI1731" s="41">
        <v>48</v>
      </c>
      <c r="AJ1731" s="41" t="s">
        <v>2029</v>
      </c>
      <c r="AK1731" s="41">
        <v>3</v>
      </c>
      <c r="AL1731" s="186">
        <v>0</v>
      </c>
    </row>
    <row r="1732" spans="31:38" x14ac:dyDescent="0.35">
      <c r="AE1732" s="41" t="str">
        <f t="shared" si="68"/>
        <v>CAPFOR_586_49_3_202223</v>
      </c>
      <c r="AF1732" s="41">
        <v>202223</v>
      </c>
      <c r="AG1732" s="41" t="s">
        <v>46</v>
      </c>
      <c r="AH1732" s="41">
        <v>586</v>
      </c>
      <c r="AI1732" s="41">
        <v>49</v>
      </c>
      <c r="AJ1732" s="41" t="s">
        <v>2030</v>
      </c>
      <c r="AK1732" s="41">
        <v>3</v>
      </c>
      <c r="AL1732" s="186">
        <v>44</v>
      </c>
    </row>
    <row r="1733" spans="31:38" x14ac:dyDescent="0.35">
      <c r="AE1733" s="41" t="str">
        <f t="shared" si="68"/>
        <v>CAPFOR_586_50_3_202223</v>
      </c>
      <c r="AF1733" s="41">
        <v>202223</v>
      </c>
      <c r="AG1733" s="41" t="s">
        <v>46</v>
      </c>
      <c r="AH1733" s="41">
        <v>586</v>
      </c>
      <c r="AI1733" s="41">
        <v>50</v>
      </c>
      <c r="AJ1733" s="41" t="s">
        <v>2031</v>
      </c>
      <c r="AK1733" s="41">
        <v>3</v>
      </c>
      <c r="AL1733" s="186">
        <v>31</v>
      </c>
    </row>
    <row r="1734" spans="31:38" x14ac:dyDescent="0.35">
      <c r="AE1734" s="41" t="str">
        <f t="shared" ref="AE1734:AE1797" si="69">AG1734&amp;"_"&amp;AH1734&amp;"_"&amp;AI1734&amp;"_"&amp;AK1734&amp;"_"&amp;AF1734</f>
        <v>CAPFOR_595_1_1_202223</v>
      </c>
      <c r="AF1734" s="41">
        <v>202223</v>
      </c>
      <c r="AG1734" s="41" t="s">
        <v>46</v>
      </c>
      <c r="AH1734" s="41">
        <v>595</v>
      </c>
      <c r="AI1734" s="41">
        <v>1</v>
      </c>
      <c r="AJ1734" s="41" t="s">
        <v>1334</v>
      </c>
      <c r="AK1734" s="41">
        <v>1</v>
      </c>
      <c r="AL1734" s="186">
        <v>0</v>
      </c>
    </row>
    <row r="1735" spans="31:38" x14ac:dyDescent="0.35">
      <c r="AE1735" s="41" t="str">
        <f t="shared" si="69"/>
        <v>CAPFOR_595_2_1_202223</v>
      </c>
      <c r="AF1735" s="41">
        <v>202223</v>
      </c>
      <c r="AG1735" s="41" t="s">
        <v>46</v>
      </c>
      <c r="AH1735" s="41">
        <v>595</v>
      </c>
      <c r="AI1735" s="41">
        <v>2</v>
      </c>
      <c r="AJ1735" s="41" t="s">
        <v>3254</v>
      </c>
      <c r="AK1735" s="41">
        <v>1</v>
      </c>
      <c r="AL1735" s="186">
        <v>0</v>
      </c>
    </row>
    <row r="1736" spans="31:38" x14ac:dyDescent="0.35">
      <c r="AE1736" s="41" t="str">
        <f t="shared" si="69"/>
        <v>CAPFOR_595_3_1_202223</v>
      </c>
      <c r="AF1736" s="41">
        <v>202223</v>
      </c>
      <c r="AG1736" s="41" t="s">
        <v>46</v>
      </c>
      <c r="AH1736" s="41">
        <v>595</v>
      </c>
      <c r="AI1736" s="41">
        <v>3</v>
      </c>
      <c r="AJ1736" s="41" t="s">
        <v>3165</v>
      </c>
      <c r="AK1736" s="41">
        <v>1</v>
      </c>
      <c r="AL1736" s="186">
        <v>0</v>
      </c>
    </row>
    <row r="1737" spans="31:38" x14ac:dyDescent="0.35">
      <c r="AE1737" s="41" t="str">
        <f t="shared" si="69"/>
        <v>CAPFOR_595_4_1_202223</v>
      </c>
      <c r="AF1737" s="41">
        <v>202223</v>
      </c>
      <c r="AG1737" s="41" t="s">
        <v>46</v>
      </c>
      <c r="AH1737" s="41">
        <v>595</v>
      </c>
      <c r="AI1737" s="41">
        <v>4</v>
      </c>
      <c r="AJ1737" s="41" t="s">
        <v>3255</v>
      </c>
      <c r="AK1737" s="41">
        <v>1</v>
      </c>
      <c r="AL1737" s="186">
        <v>0</v>
      </c>
    </row>
    <row r="1738" spans="31:38" x14ac:dyDescent="0.35">
      <c r="AE1738" s="41" t="str">
        <f t="shared" si="69"/>
        <v>CAPFOR_595_5_1_202223</v>
      </c>
      <c r="AF1738" s="41">
        <v>202223</v>
      </c>
      <c r="AG1738" s="41" t="s">
        <v>46</v>
      </c>
      <c r="AH1738" s="41">
        <v>595</v>
      </c>
      <c r="AI1738" s="41">
        <v>5</v>
      </c>
      <c r="AJ1738" s="41" t="s">
        <v>664</v>
      </c>
      <c r="AK1738" s="41">
        <v>1</v>
      </c>
      <c r="AL1738" s="186">
        <v>2512</v>
      </c>
    </row>
    <row r="1739" spans="31:38" x14ac:dyDescent="0.35">
      <c r="AE1739" s="41" t="str">
        <f t="shared" si="69"/>
        <v>CAPFOR_595_6_1_202223</v>
      </c>
      <c r="AF1739" s="41">
        <v>202223</v>
      </c>
      <c r="AG1739" s="41" t="s">
        <v>46</v>
      </c>
      <c r="AH1739" s="41">
        <v>595</v>
      </c>
      <c r="AI1739" s="41">
        <v>6</v>
      </c>
      <c r="AJ1739" s="41" t="s">
        <v>3192</v>
      </c>
      <c r="AK1739" s="41">
        <v>1</v>
      </c>
      <c r="AL1739" s="186">
        <v>0</v>
      </c>
    </row>
    <row r="1740" spans="31:38" x14ac:dyDescent="0.35">
      <c r="AE1740" s="41" t="str">
        <f t="shared" si="69"/>
        <v>CAPFOR_595_7_1_202223</v>
      </c>
      <c r="AF1740" s="41">
        <v>202223</v>
      </c>
      <c r="AG1740" s="41" t="s">
        <v>46</v>
      </c>
      <c r="AH1740" s="41">
        <v>595</v>
      </c>
      <c r="AI1740" s="41">
        <v>7</v>
      </c>
      <c r="AJ1740" s="41" t="s">
        <v>2157</v>
      </c>
      <c r="AK1740" s="41">
        <v>1</v>
      </c>
      <c r="AL1740" s="186">
        <v>727</v>
      </c>
    </row>
    <row r="1741" spans="31:38" x14ac:dyDescent="0.35">
      <c r="AE1741" s="41" t="str">
        <f t="shared" si="69"/>
        <v>CAPFOR_595_8_1_202223</v>
      </c>
      <c r="AF1741" s="41">
        <v>202223</v>
      </c>
      <c r="AG1741" s="41" t="s">
        <v>46</v>
      </c>
      <c r="AH1741" s="41">
        <v>595</v>
      </c>
      <c r="AI1741" s="41">
        <v>8</v>
      </c>
      <c r="AJ1741" s="41" t="s">
        <v>3449</v>
      </c>
      <c r="AK1741" s="41">
        <v>1</v>
      </c>
      <c r="AL1741" s="186">
        <v>3239</v>
      </c>
    </row>
    <row r="1742" spans="31:38" x14ac:dyDescent="0.35">
      <c r="AE1742" s="41" t="str">
        <f t="shared" si="69"/>
        <v>CAPFOR_595_9_1_202223</v>
      </c>
      <c r="AF1742" s="41">
        <v>202223</v>
      </c>
      <c r="AG1742" s="41" t="s">
        <v>46</v>
      </c>
      <c r="AH1742" s="41">
        <v>595</v>
      </c>
      <c r="AI1742" s="41">
        <v>9</v>
      </c>
      <c r="AJ1742" s="41" t="s">
        <v>2322</v>
      </c>
      <c r="AK1742" s="41">
        <v>1</v>
      </c>
      <c r="AL1742" s="186">
        <v>0</v>
      </c>
    </row>
    <row r="1743" spans="31:38" x14ac:dyDescent="0.35">
      <c r="AE1743" s="41" t="str">
        <f t="shared" si="69"/>
        <v>CAPFOR_595_10_1_202223</v>
      </c>
      <c r="AF1743" s="41">
        <v>202223</v>
      </c>
      <c r="AG1743" s="41" t="s">
        <v>46</v>
      </c>
      <c r="AH1743" s="41">
        <v>595</v>
      </c>
      <c r="AI1743" s="41">
        <v>10</v>
      </c>
      <c r="AJ1743" s="41" t="s">
        <v>3196</v>
      </c>
      <c r="AK1743" s="41">
        <v>1</v>
      </c>
      <c r="AL1743" s="186">
        <v>0</v>
      </c>
    </row>
    <row r="1744" spans="31:38" x14ac:dyDescent="0.35">
      <c r="AE1744" s="41" t="str">
        <f t="shared" si="69"/>
        <v>CAPFOR_595_11_1_202223</v>
      </c>
      <c r="AF1744" s="41">
        <v>202223</v>
      </c>
      <c r="AG1744" s="41" t="s">
        <v>46</v>
      </c>
      <c r="AH1744" s="41">
        <v>595</v>
      </c>
      <c r="AI1744" s="41">
        <v>11</v>
      </c>
      <c r="AJ1744" s="41" t="s">
        <v>3450</v>
      </c>
      <c r="AK1744" s="41">
        <v>1</v>
      </c>
      <c r="AL1744" s="186">
        <v>0</v>
      </c>
    </row>
    <row r="1745" spans="31:38" x14ac:dyDescent="0.35">
      <c r="AE1745" s="41" t="str">
        <f t="shared" si="69"/>
        <v>CAPFOR_595_12_1_202223</v>
      </c>
      <c r="AF1745" s="41">
        <v>202223</v>
      </c>
      <c r="AG1745" s="41" t="s">
        <v>46</v>
      </c>
      <c r="AH1745" s="41">
        <v>595</v>
      </c>
      <c r="AI1745" s="41">
        <v>12</v>
      </c>
      <c r="AJ1745" s="41" t="s">
        <v>3170</v>
      </c>
      <c r="AK1745" s="41">
        <v>1</v>
      </c>
      <c r="AL1745" s="186">
        <v>0</v>
      </c>
    </row>
    <row r="1746" spans="31:38" x14ac:dyDescent="0.35">
      <c r="AE1746" s="41" t="str">
        <f t="shared" si="69"/>
        <v>CAPFOR_595_13_1_202223</v>
      </c>
      <c r="AF1746" s="41">
        <v>202223</v>
      </c>
      <c r="AG1746" s="41" t="s">
        <v>46</v>
      </c>
      <c r="AH1746" s="41">
        <v>595</v>
      </c>
      <c r="AI1746" s="41">
        <v>13</v>
      </c>
      <c r="AJ1746" s="41" t="s">
        <v>3451</v>
      </c>
      <c r="AK1746" s="41">
        <v>1</v>
      </c>
      <c r="AL1746" s="186">
        <v>3239</v>
      </c>
    </row>
    <row r="1747" spans="31:38" x14ac:dyDescent="0.35">
      <c r="AE1747" s="41" t="str">
        <f t="shared" si="69"/>
        <v>CAPFOR_595_14_1_202223</v>
      </c>
      <c r="AF1747" s="41">
        <v>202223</v>
      </c>
      <c r="AG1747" s="41" t="s">
        <v>46</v>
      </c>
      <c r="AH1747" s="41">
        <v>595</v>
      </c>
      <c r="AI1747" s="41">
        <v>14</v>
      </c>
      <c r="AJ1747" s="41" t="s">
        <v>3452</v>
      </c>
      <c r="AK1747" s="41">
        <v>1</v>
      </c>
      <c r="AL1747" s="186">
        <v>0</v>
      </c>
    </row>
    <row r="1748" spans="31:38" x14ac:dyDescent="0.35">
      <c r="AE1748" s="41" t="str">
        <f t="shared" si="69"/>
        <v>CAPFOR_595_15_1_202223</v>
      </c>
      <c r="AF1748" s="41">
        <v>202223</v>
      </c>
      <c r="AG1748" s="41" t="s">
        <v>46</v>
      </c>
      <c r="AH1748" s="41">
        <v>595</v>
      </c>
      <c r="AI1748" s="41">
        <v>15</v>
      </c>
      <c r="AJ1748" s="41" t="s">
        <v>3256</v>
      </c>
      <c r="AK1748" s="41">
        <v>1</v>
      </c>
      <c r="AL1748" s="186">
        <v>0</v>
      </c>
    </row>
    <row r="1749" spans="31:38" x14ac:dyDescent="0.35">
      <c r="AE1749" s="41" t="str">
        <f t="shared" si="69"/>
        <v>CAPFOR_595_16_1_202223</v>
      </c>
      <c r="AF1749" s="41">
        <v>202223</v>
      </c>
      <c r="AG1749" s="41" t="s">
        <v>46</v>
      </c>
      <c r="AH1749" s="41">
        <v>595</v>
      </c>
      <c r="AI1749" s="41">
        <v>16</v>
      </c>
      <c r="AJ1749" s="41" t="s">
        <v>3453</v>
      </c>
      <c r="AK1749" s="41">
        <v>1</v>
      </c>
      <c r="AL1749" s="186">
        <v>3239</v>
      </c>
    </row>
    <row r="1750" spans="31:38" x14ac:dyDescent="0.35">
      <c r="AE1750" s="41" t="str">
        <f t="shared" si="69"/>
        <v>CAPFOR_595_17_1_202223</v>
      </c>
      <c r="AF1750" s="41">
        <v>202223</v>
      </c>
      <c r="AG1750" s="41" t="s">
        <v>46</v>
      </c>
      <c r="AH1750" s="41">
        <v>595</v>
      </c>
      <c r="AI1750" s="41">
        <v>17</v>
      </c>
      <c r="AJ1750" s="41" t="s">
        <v>2010</v>
      </c>
      <c r="AK1750" s="41">
        <v>1</v>
      </c>
      <c r="AL1750" s="186">
        <v>0</v>
      </c>
    </row>
    <row r="1751" spans="31:38" x14ac:dyDescent="0.35">
      <c r="AE1751" s="41" t="str">
        <f t="shared" si="69"/>
        <v>CAPFOR_595_17.1_1_202223</v>
      </c>
      <c r="AF1751" s="41">
        <v>202223</v>
      </c>
      <c r="AG1751" s="41" t="s">
        <v>46</v>
      </c>
      <c r="AH1751" s="41">
        <v>595</v>
      </c>
      <c r="AI1751" s="41">
        <v>17.100000000000001</v>
      </c>
      <c r="AJ1751" s="41" t="s">
        <v>3494</v>
      </c>
      <c r="AK1751" s="41">
        <v>1</v>
      </c>
      <c r="AL1751" s="186">
        <v>0</v>
      </c>
    </row>
    <row r="1752" spans="31:38" x14ac:dyDescent="0.35">
      <c r="AE1752" s="41" t="str">
        <f t="shared" si="69"/>
        <v>CAPFOR_595_19_3_202223</v>
      </c>
      <c r="AF1752" s="41">
        <v>202223</v>
      </c>
      <c r="AG1752" s="41" t="s">
        <v>46</v>
      </c>
      <c r="AH1752" s="41">
        <v>595</v>
      </c>
      <c r="AI1752" s="41">
        <v>19</v>
      </c>
      <c r="AJ1752" s="41" t="s">
        <v>3258</v>
      </c>
      <c r="AK1752" s="41">
        <v>3</v>
      </c>
      <c r="AL1752" s="186">
        <v>3239</v>
      </c>
    </row>
    <row r="1753" spans="31:38" x14ac:dyDescent="0.35">
      <c r="AE1753" s="41" t="str">
        <f t="shared" si="69"/>
        <v>CAPFOR_595_20_3_202223</v>
      </c>
      <c r="AF1753" s="41">
        <v>202223</v>
      </c>
      <c r="AG1753" s="41" t="s">
        <v>46</v>
      </c>
      <c r="AH1753" s="41">
        <v>595</v>
      </c>
      <c r="AI1753" s="41">
        <v>20</v>
      </c>
      <c r="AJ1753" s="41" t="s">
        <v>1308</v>
      </c>
      <c r="AK1753" s="41">
        <v>3</v>
      </c>
      <c r="AL1753" s="186">
        <v>0</v>
      </c>
    </row>
    <row r="1754" spans="31:38" x14ac:dyDescent="0.35">
      <c r="AE1754" s="41" t="str">
        <f t="shared" si="69"/>
        <v>CAPFOR_595_21_3_202223</v>
      </c>
      <c r="AF1754" s="41">
        <v>202223</v>
      </c>
      <c r="AG1754" s="41" t="s">
        <v>46</v>
      </c>
      <c r="AH1754" s="41">
        <v>595</v>
      </c>
      <c r="AI1754" s="41">
        <v>21</v>
      </c>
      <c r="AJ1754" s="41" t="s">
        <v>1309</v>
      </c>
      <c r="AK1754" s="41">
        <v>3</v>
      </c>
      <c r="AL1754" s="186">
        <v>0</v>
      </c>
    </row>
    <row r="1755" spans="31:38" x14ac:dyDescent="0.35">
      <c r="AE1755" s="41" t="str">
        <f t="shared" si="69"/>
        <v>CAPFOR_595_22_3_202223</v>
      </c>
      <c r="AF1755" s="41">
        <v>202223</v>
      </c>
      <c r="AG1755" s="41" t="s">
        <v>46</v>
      </c>
      <c r="AH1755" s="41">
        <v>595</v>
      </c>
      <c r="AI1755" s="41">
        <v>22</v>
      </c>
      <c r="AJ1755" s="41" t="s">
        <v>3454</v>
      </c>
      <c r="AK1755" s="41">
        <v>3</v>
      </c>
      <c r="AL1755" s="186">
        <v>0</v>
      </c>
    </row>
    <row r="1756" spans="31:38" x14ac:dyDescent="0.35">
      <c r="AE1756" s="41" t="str">
        <f t="shared" si="69"/>
        <v>CAPFOR_595_23_3_202223</v>
      </c>
      <c r="AF1756" s="41">
        <v>202223</v>
      </c>
      <c r="AG1756" s="41" t="s">
        <v>46</v>
      </c>
      <c r="AH1756" s="41">
        <v>595</v>
      </c>
      <c r="AI1756" s="41">
        <v>23</v>
      </c>
      <c r="AJ1756" s="41" t="s">
        <v>2027</v>
      </c>
      <c r="AK1756" s="41">
        <v>3</v>
      </c>
      <c r="AL1756" s="186">
        <v>1728</v>
      </c>
    </row>
    <row r="1757" spans="31:38" x14ac:dyDescent="0.35">
      <c r="AE1757" s="41" t="str">
        <f t="shared" si="69"/>
        <v>CAPFOR_595_25_3_202223</v>
      </c>
      <c r="AF1757" s="41">
        <v>202223</v>
      </c>
      <c r="AG1757" s="41" t="s">
        <v>46</v>
      </c>
      <c r="AH1757" s="41">
        <v>595</v>
      </c>
      <c r="AI1757" s="41">
        <v>25</v>
      </c>
      <c r="AJ1757" s="41" t="s">
        <v>1370</v>
      </c>
      <c r="AK1757" s="41">
        <v>3</v>
      </c>
      <c r="AL1757" s="186">
        <v>168</v>
      </c>
    </row>
    <row r="1758" spans="31:38" x14ac:dyDescent="0.35">
      <c r="AE1758" s="41" t="str">
        <f t="shared" si="69"/>
        <v>CAPFOR_595_26_3_202223</v>
      </c>
      <c r="AF1758" s="41">
        <v>202223</v>
      </c>
      <c r="AG1758" s="41" t="s">
        <v>46</v>
      </c>
      <c r="AH1758" s="41">
        <v>595</v>
      </c>
      <c r="AI1758" s="41">
        <v>26</v>
      </c>
      <c r="AJ1758" s="41" t="s">
        <v>2032</v>
      </c>
      <c r="AK1758" s="41">
        <v>3</v>
      </c>
      <c r="AL1758" s="186">
        <v>291</v>
      </c>
    </row>
    <row r="1759" spans="31:38" x14ac:dyDescent="0.35">
      <c r="AE1759" s="41" t="str">
        <f t="shared" si="69"/>
        <v>CAPFOR_595_27_3_202223</v>
      </c>
      <c r="AF1759" s="41">
        <v>202223</v>
      </c>
      <c r="AG1759" s="41" t="s">
        <v>46</v>
      </c>
      <c r="AH1759" s="41">
        <v>595</v>
      </c>
      <c r="AI1759" s="41">
        <v>27</v>
      </c>
      <c r="AJ1759" s="41" t="s">
        <v>2033</v>
      </c>
      <c r="AK1759" s="41">
        <v>3</v>
      </c>
      <c r="AL1759" s="186">
        <v>0</v>
      </c>
    </row>
    <row r="1760" spans="31:38" x14ac:dyDescent="0.35">
      <c r="AE1760" s="41" t="str">
        <f t="shared" si="69"/>
        <v>CAPFOR_595_28_3_202223</v>
      </c>
      <c r="AF1760" s="41">
        <v>202223</v>
      </c>
      <c r="AG1760" s="41" t="s">
        <v>46</v>
      </c>
      <c r="AH1760" s="41">
        <v>595</v>
      </c>
      <c r="AI1760" s="41">
        <v>28</v>
      </c>
      <c r="AJ1760" s="41" t="s">
        <v>2034</v>
      </c>
      <c r="AK1760" s="41">
        <v>3</v>
      </c>
      <c r="AL1760" s="186">
        <v>1052</v>
      </c>
    </row>
    <row r="1761" spans="31:38" x14ac:dyDescent="0.35">
      <c r="AE1761" s="41" t="str">
        <f t="shared" si="69"/>
        <v>CAPFOR_595_29_3_202223</v>
      </c>
      <c r="AF1761" s="41">
        <v>202223</v>
      </c>
      <c r="AG1761" s="41" t="s">
        <v>46</v>
      </c>
      <c r="AH1761" s="41">
        <v>595</v>
      </c>
      <c r="AI1761" s="41">
        <v>29</v>
      </c>
      <c r="AJ1761" s="41" t="s">
        <v>2035</v>
      </c>
      <c r="AK1761" s="41">
        <v>3</v>
      </c>
      <c r="AL1761" s="186">
        <v>0</v>
      </c>
    </row>
    <row r="1762" spans="31:38" x14ac:dyDescent="0.35">
      <c r="AE1762" s="41" t="str">
        <f t="shared" si="69"/>
        <v>CAPFOR_595_30_3_202223</v>
      </c>
      <c r="AF1762" s="41">
        <v>202223</v>
      </c>
      <c r="AG1762" s="41" t="s">
        <v>46</v>
      </c>
      <c r="AH1762" s="41">
        <v>595</v>
      </c>
      <c r="AI1762" s="41">
        <v>30</v>
      </c>
      <c r="AJ1762" s="41" t="s">
        <v>1357</v>
      </c>
      <c r="AK1762" s="41">
        <v>3</v>
      </c>
      <c r="AL1762" s="186">
        <v>0</v>
      </c>
    </row>
    <row r="1763" spans="31:38" x14ac:dyDescent="0.35">
      <c r="AE1763" s="41" t="str">
        <f t="shared" si="69"/>
        <v>CAPFOR_595_30.1_3_202223</v>
      </c>
      <c r="AF1763" s="41">
        <v>202223</v>
      </c>
      <c r="AG1763" s="41" t="s">
        <v>46</v>
      </c>
      <c r="AH1763" s="41">
        <v>595</v>
      </c>
      <c r="AI1763" s="41">
        <v>30.1</v>
      </c>
      <c r="AJ1763" s="41" t="s">
        <v>3616</v>
      </c>
      <c r="AK1763" s="41">
        <v>3</v>
      </c>
      <c r="AL1763" s="186">
        <v>0</v>
      </c>
    </row>
    <row r="1764" spans="31:38" x14ac:dyDescent="0.35">
      <c r="AE1764" s="41" t="str">
        <f t="shared" si="69"/>
        <v>CAPFOR_595_30.2_3_202223</v>
      </c>
      <c r="AF1764" s="41">
        <v>202223</v>
      </c>
      <c r="AG1764" s="41" t="s">
        <v>46</v>
      </c>
      <c r="AH1764" s="41">
        <v>595</v>
      </c>
      <c r="AI1764" s="41">
        <v>30.2</v>
      </c>
      <c r="AJ1764" s="41" t="s">
        <v>3617</v>
      </c>
      <c r="AK1764" s="41">
        <v>3</v>
      </c>
      <c r="AL1764" s="186">
        <v>0</v>
      </c>
    </row>
    <row r="1765" spans="31:38" x14ac:dyDescent="0.35">
      <c r="AE1765" s="41" t="str">
        <f t="shared" si="69"/>
        <v>CAPFOR_595_31_3_202223</v>
      </c>
      <c r="AF1765" s="41">
        <v>202223</v>
      </c>
      <c r="AG1765" s="41" t="s">
        <v>46</v>
      </c>
      <c r="AH1765" s="41">
        <v>595</v>
      </c>
      <c r="AI1765" s="41">
        <v>31</v>
      </c>
      <c r="AJ1765" s="41" t="s">
        <v>1358</v>
      </c>
      <c r="AK1765" s="41">
        <v>3</v>
      </c>
      <c r="AL1765" s="186">
        <v>0</v>
      </c>
    </row>
    <row r="1766" spans="31:38" x14ac:dyDescent="0.35">
      <c r="AE1766" s="41" t="str">
        <f t="shared" si="69"/>
        <v>CAPFOR_595_31.1_3_202223</v>
      </c>
      <c r="AF1766" s="41">
        <v>202223</v>
      </c>
      <c r="AG1766" s="41" t="s">
        <v>46</v>
      </c>
      <c r="AH1766" s="41">
        <v>595</v>
      </c>
      <c r="AI1766" s="41">
        <v>31.1</v>
      </c>
      <c r="AJ1766" s="41" t="s">
        <v>2038</v>
      </c>
      <c r="AK1766" s="41">
        <v>3</v>
      </c>
      <c r="AL1766" s="186">
        <v>0</v>
      </c>
    </row>
    <row r="1767" spans="31:38" x14ac:dyDescent="0.35">
      <c r="AE1767" s="41" t="str">
        <f t="shared" si="69"/>
        <v>CAPFOR_595_31.2_3_202223</v>
      </c>
      <c r="AF1767" s="41">
        <v>202223</v>
      </c>
      <c r="AG1767" s="41" t="s">
        <v>46</v>
      </c>
      <c r="AH1767" s="41">
        <v>595</v>
      </c>
      <c r="AI1767" s="41">
        <v>31.2</v>
      </c>
      <c r="AJ1767" s="41" t="s">
        <v>2039</v>
      </c>
      <c r="AK1767" s="41">
        <v>3</v>
      </c>
      <c r="AL1767" s="186">
        <v>0</v>
      </c>
    </row>
    <row r="1768" spans="31:38" x14ac:dyDescent="0.35">
      <c r="AE1768" s="41" t="str">
        <f t="shared" si="69"/>
        <v>CAPFOR_595_32_3_202223</v>
      </c>
      <c r="AF1768" s="41">
        <v>202223</v>
      </c>
      <c r="AG1768" s="41" t="s">
        <v>46</v>
      </c>
      <c r="AH1768" s="41">
        <v>595</v>
      </c>
      <c r="AI1768" s="41">
        <v>32</v>
      </c>
      <c r="AJ1768" s="41" t="s">
        <v>3455</v>
      </c>
      <c r="AK1768" s="41">
        <v>3</v>
      </c>
      <c r="AL1768" s="186">
        <v>3239</v>
      </c>
    </row>
    <row r="1769" spans="31:38" x14ac:dyDescent="0.35">
      <c r="AE1769" s="41" t="str">
        <f t="shared" si="69"/>
        <v>CAPFOR_595_33_3_202223</v>
      </c>
      <c r="AF1769" s="41">
        <v>202223</v>
      </c>
      <c r="AG1769" s="41" t="s">
        <v>46</v>
      </c>
      <c r="AH1769" s="41">
        <v>595</v>
      </c>
      <c r="AI1769" s="41">
        <v>33</v>
      </c>
      <c r="AJ1769" s="41" t="s">
        <v>2043</v>
      </c>
      <c r="AK1769" s="41">
        <v>3</v>
      </c>
      <c r="AL1769" s="186">
        <v>0</v>
      </c>
    </row>
    <row r="1770" spans="31:38" x14ac:dyDescent="0.35">
      <c r="AE1770" s="41" t="str">
        <f t="shared" si="69"/>
        <v>CAPFOR_595_33.5_3_202223</v>
      </c>
      <c r="AF1770" s="41">
        <v>202223</v>
      </c>
      <c r="AG1770" s="41" t="s">
        <v>46</v>
      </c>
      <c r="AH1770" s="41">
        <v>595</v>
      </c>
      <c r="AI1770" s="41">
        <v>33.5</v>
      </c>
      <c r="AJ1770" s="41" t="s">
        <v>3281</v>
      </c>
      <c r="AK1770" s="41">
        <v>3</v>
      </c>
      <c r="AL1770" s="186">
        <v>0</v>
      </c>
    </row>
    <row r="1771" spans="31:38" x14ac:dyDescent="0.35">
      <c r="AE1771" s="41" t="str">
        <f t="shared" si="69"/>
        <v>CAPFOR_595_34_3_202223</v>
      </c>
      <c r="AF1771" s="41">
        <v>202223</v>
      </c>
      <c r="AG1771" s="41" t="s">
        <v>46</v>
      </c>
      <c r="AH1771" s="41">
        <v>595</v>
      </c>
      <c r="AI1771" s="41">
        <v>34</v>
      </c>
      <c r="AJ1771" s="41" t="s">
        <v>3456</v>
      </c>
      <c r="AK1771" s="41">
        <v>3</v>
      </c>
      <c r="AL1771" s="186">
        <v>0</v>
      </c>
    </row>
    <row r="1772" spans="31:38" x14ac:dyDescent="0.35">
      <c r="AE1772" s="41" t="str">
        <f t="shared" si="69"/>
        <v>CAPFOR_595_35_3_202223</v>
      </c>
      <c r="AF1772" s="41">
        <v>202223</v>
      </c>
      <c r="AG1772" s="41" t="s">
        <v>46</v>
      </c>
      <c r="AH1772" s="41">
        <v>595</v>
      </c>
      <c r="AI1772" s="41">
        <v>35</v>
      </c>
      <c r="AJ1772" s="41" t="s">
        <v>2044</v>
      </c>
      <c r="AK1772" s="41">
        <v>3</v>
      </c>
      <c r="AL1772" s="186">
        <v>0</v>
      </c>
    </row>
    <row r="1773" spans="31:38" x14ac:dyDescent="0.35">
      <c r="AE1773" s="41" t="str">
        <f t="shared" si="69"/>
        <v>CAPFOR_595_36_3_202223</v>
      </c>
      <c r="AF1773" s="41">
        <v>202223</v>
      </c>
      <c r="AG1773" s="41" t="s">
        <v>46</v>
      </c>
      <c r="AH1773" s="41">
        <v>595</v>
      </c>
      <c r="AI1773" s="41">
        <v>36</v>
      </c>
      <c r="AJ1773" s="41" t="s">
        <v>3457</v>
      </c>
      <c r="AK1773" s="41">
        <v>3</v>
      </c>
      <c r="AL1773" s="186">
        <v>0</v>
      </c>
    </row>
    <row r="1774" spans="31:38" x14ac:dyDescent="0.35">
      <c r="AE1774" s="41" t="str">
        <f t="shared" si="69"/>
        <v>CAPFOR_595_37_3_202223</v>
      </c>
      <c r="AF1774" s="41">
        <v>202223</v>
      </c>
      <c r="AG1774" s="41" t="s">
        <v>46</v>
      </c>
      <c r="AH1774" s="41">
        <v>595</v>
      </c>
      <c r="AI1774" s="41">
        <v>37</v>
      </c>
      <c r="AJ1774" s="41" t="s">
        <v>3458</v>
      </c>
      <c r="AK1774" s="41">
        <v>3</v>
      </c>
      <c r="AL1774" s="186">
        <v>0</v>
      </c>
    </row>
    <row r="1775" spans="31:38" x14ac:dyDescent="0.35">
      <c r="AE1775" s="41" t="str">
        <f t="shared" si="69"/>
        <v>CAPFOR_595_38_3_202223</v>
      </c>
      <c r="AF1775" s="41">
        <v>202223</v>
      </c>
      <c r="AG1775" s="41" t="s">
        <v>46</v>
      </c>
      <c r="AH1775" s="41">
        <v>595</v>
      </c>
      <c r="AI1775" s="41">
        <v>38</v>
      </c>
      <c r="AJ1775" s="41" t="s">
        <v>2046</v>
      </c>
      <c r="AK1775" s="41">
        <v>3</v>
      </c>
      <c r="AL1775" s="186">
        <v>0</v>
      </c>
    </row>
    <row r="1776" spans="31:38" x14ac:dyDescent="0.35">
      <c r="AE1776" s="41" t="str">
        <f t="shared" si="69"/>
        <v>CAPFOR_595_39_3_202223</v>
      </c>
      <c r="AF1776" s="41">
        <v>202223</v>
      </c>
      <c r="AG1776" s="41" t="s">
        <v>46</v>
      </c>
      <c r="AH1776" s="41">
        <v>595</v>
      </c>
      <c r="AI1776" s="41">
        <v>39</v>
      </c>
      <c r="AJ1776" s="41" t="s">
        <v>2047</v>
      </c>
      <c r="AK1776" s="41">
        <v>3</v>
      </c>
      <c r="AL1776" s="186">
        <v>0</v>
      </c>
    </row>
    <row r="1777" spans="31:38" x14ac:dyDescent="0.35">
      <c r="AE1777" s="41" t="str">
        <f t="shared" si="69"/>
        <v>CAPFOR_595_40_3_202223</v>
      </c>
      <c r="AF1777" s="41">
        <v>202223</v>
      </c>
      <c r="AG1777" s="41" t="s">
        <v>46</v>
      </c>
      <c r="AH1777" s="41">
        <v>595</v>
      </c>
      <c r="AI1777" s="41">
        <v>40</v>
      </c>
      <c r="AJ1777" s="41" t="s">
        <v>2048</v>
      </c>
      <c r="AK1777" s="41">
        <v>3</v>
      </c>
      <c r="AL1777" s="186">
        <v>0</v>
      </c>
    </row>
    <row r="1778" spans="31:38" x14ac:dyDescent="0.35">
      <c r="AE1778" s="41" t="str">
        <f t="shared" si="69"/>
        <v>CAPFOR_595_41_3_202223</v>
      </c>
      <c r="AF1778" s="41">
        <v>202223</v>
      </c>
      <c r="AG1778" s="41" t="s">
        <v>46</v>
      </c>
      <c r="AH1778" s="41">
        <v>595</v>
      </c>
      <c r="AI1778" s="41">
        <v>41</v>
      </c>
      <c r="AJ1778" s="41" t="s">
        <v>2049</v>
      </c>
      <c r="AK1778" s="41">
        <v>3</v>
      </c>
      <c r="AL1778" s="186">
        <v>0</v>
      </c>
    </row>
    <row r="1779" spans="31:38" x14ac:dyDescent="0.35">
      <c r="AE1779" s="41" t="str">
        <f t="shared" si="69"/>
        <v>CAPFOR_595_42_3_202223</v>
      </c>
      <c r="AF1779" s="41">
        <v>202223</v>
      </c>
      <c r="AG1779" s="41" t="s">
        <v>46</v>
      </c>
      <c r="AH1779" s="41">
        <v>595</v>
      </c>
      <c r="AI1779" s="41">
        <v>42</v>
      </c>
      <c r="AJ1779" s="41" t="s">
        <v>2050</v>
      </c>
      <c r="AK1779" s="41">
        <v>3</v>
      </c>
      <c r="AL1779" s="186">
        <v>0</v>
      </c>
    </row>
    <row r="1780" spans="31:38" x14ac:dyDescent="0.35">
      <c r="AE1780" s="41" t="str">
        <f t="shared" si="69"/>
        <v>CAPFOR_595_43_3_202223</v>
      </c>
      <c r="AF1780" s="41">
        <v>202223</v>
      </c>
      <c r="AG1780" s="41" t="s">
        <v>46</v>
      </c>
      <c r="AH1780" s="41">
        <v>595</v>
      </c>
      <c r="AI1780" s="41">
        <v>43</v>
      </c>
      <c r="AJ1780" s="41" t="s">
        <v>2051</v>
      </c>
      <c r="AK1780" s="41">
        <v>3</v>
      </c>
      <c r="AL1780" s="186">
        <v>0</v>
      </c>
    </row>
    <row r="1781" spans="31:38" x14ac:dyDescent="0.35">
      <c r="AE1781" s="41" t="str">
        <f t="shared" si="69"/>
        <v>CAPFOR_595_44_3_202223</v>
      </c>
      <c r="AF1781" s="41">
        <v>202223</v>
      </c>
      <c r="AG1781" s="41" t="s">
        <v>46</v>
      </c>
      <c r="AH1781" s="41">
        <v>595</v>
      </c>
      <c r="AI1781" s="41">
        <v>44</v>
      </c>
      <c r="AJ1781" s="41" t="s">
        <v>3261</v>
      </c>
      <c r="AK1781" s="41">
        <v>3</v>
      </c>
      <c r="AL1781" s="186">
        <v>250</v>
      </c>
    </row>
    <row r="1782" spans="31:38" x14ac:dyDescent="0.35">
      <c r="AE1782" s="41" t="str">
        <f t="shared" si="69"/>
        <v>CAPFOR_595_45_3_202223</v>
      </c>
      <c r="AF1782" s="41">
        <v>202223</v>
      </c>
      <c r="AG1782" s="41" t="s">
        <v>46</v>
      </c>
      <c r="AH1782" s="41">
        <v>595</v>
      </c>
      <c r="AI1782" s="41">
        <v>45</v>
      </c>
      <c r="AJ1782" s="41" t="s">
        <v>3262</v>
      </c>
      <c r="AK1782" s="41">
        <v>3</v>
      </c>
      <c r="AL1782" s="186">
        <v>1000</v>
      </c>
    </row>
    <row r="1783" spans="31:38" x14ac:dyDescent="0.35">
      <c r="AE1783" s="41" t="str">
        <f t="shared" si="69"/>
        <v>CAPFOR_595_46_3_202223</v>
      </c>
      <c r="AF1783" s="41">
        <v>202223</v>
      </c>
      <c r="AG1783" s="41" t="s">
        <v>46</v>
      </c>
      <c r="AH1783" s="41">
        <v>595</v>
      </c>
      <c r="AI1783" s="41">
        <v>46</v>
      </c>
      <c r="AJ1783" s="41" t="s">
        <v>2060</v>
      </c>
      <c r="AK1783" s="41">
        <v>3</v>
      </c>
      <c r="AL1783" s="186">
        <v>0</v>
      </c>
    </row>
    <row r="1784" spans="31:38" x14ac:dyDescent="0.35">
      <c r="AE1784" s="41" t="str">
        <f t="shared" si="69"/>
        <v>CAPFOR_595_47_3_202223</v>
      </c>
      <c r="AF1784" s="41">
        <v>202223</v>
      </c>
      <c r="AG1784" s="41" t="s">
        <v>46</v>
      </c>
      <c r="AH1784" s="41">
        <v>595</v>
      </c>
      <c r="AI1784" s="41">
        <v>47</v>
      </c>
      <c r="AJ1784" s="41" t="s">
        <v>2061</v>
      </c>
      <c r="AK1784" s="41">
        <v>3</v>
      </c>
      <c r="AL1784" s="186">
        <v>0</v>
      </c>
    </row>
    <row r="1785" spans="31:38" x14ac:dyDescent="0.35">
      <c r="AE1785" s="41" t="str">
        <f t="shared" si="69"/>
        <v>CAPFOR_595_48_3_202223</v>
      </c>
      <c r="AF1785" s="41">
        <v>202223</v>
      </c>
      <c r="AG1785" s="41" t="s">
        <v>46</v>
      </c>
      <c r="AH1785" s="41">
        <v>595</v>
      </c>
      <c r="AI1785" s="41">
        <v>48</v>
      </c>
      <c r="AJ1785" s="41" t="s">
        <v>2029</v>
      </c>
      <c r="AK1785" s="41">
        <v>3</v>
      </c>
      <c r="AL1785" s="186">
        <v>93</v>
      </c>
    </row>
    <row r="1786" spans="31:38" x14ac:dyDescent="0.35">
      <c r="AE1786" s="41" t="str">
        <f t="shared" si="69"/>
        <v>CAPFOR_595_49_3_202223</v>
      </c>
      <c r="AF1786" s="41">
        <v>202223</v>
      </c>
      <c r="AG1786" s="41" t="s">
        <v>46</v>
      </c>
      <c r="AH1786" s="41">
        <v>595</v>
      </c>
      <c r="AI1786" s="41">
        <v>49</v>
      </c>
      <c r="AJ1786" s="41" t="s">
        <v>2030</v>
      </c>
      <c r="AK1786" s="41">
        <v>3</v>
      </c>
      <c r="AL1786" s="186">
        <v>44</v>
      </c>
    </row>
    <row r="1787" spans="31:38" x14ac:dyDescent="0.35">
      <c r="AE1787" s="41" t="str">
        <f t="shared" si="69"/>
        <v>CAPFOR_595_50_3_202223</v>
      </c>
      <c r="AF1787" s="41">
        <v>202223</v>
      </c>
      <c r="AG1787" s="41" t="s">
        <v>46</v>
      </c>
      <c r="AH1787" s="41">
        <v>595</v>
      </c>
      <c r="AI1787" s="41">
        <v>50</v>
      </c>
      <c r="AJ1787" s="41" t="s">
        <v>2031</v>
      </c>
      <c r="AK1787" s="41">
        <v>3</v>
      </c>
      <c r="AL1787" s="186">
        <v>31</v>
      </c>
    </row>
    <row r="1788" spans="31:38" x14ac:dyDescent="0.35">
      <c r="AE1788" s="41" t="str">
        <f t="shared" si="69"/>
        <v>CAPFOR_596_1_1_202223</v>
      </c>
      <c r="AF1788" s="41">
        <v>202223</v>
      </c>
      <c r="AG1788" s="41" t="s">
        <v>46</v>
      </c>
      <c r="AH1788" s="41">
        <v>596</v>
      </c>
      <c r="AI1788" s="41">
        <v>1</v>
      </c>
      <c r="AJ1788" s="41" t="s">
        <v>1334</v>
      </c>
      <c r="AK1788" s="41">
        <v>1</v>
      </c>
      <c r="AL1788" s="186">
        <v>472411.15700000001</v>
      </c>
    </row>
    <row r="1789" spans="31:38" x14ac:dyDescent="0.35">
      <c r="AE1789" s="41" t="str">
        <f t="shared" si="69"/>
        <v>CAPFOR_596_2_1_202223</v>
      </c>
      <c r="AF1789" s="41">
        <v>202223</v>
      </c>
      <c r="AG1789" s="41" t="s">
        <v>46</v>
      </c>
      <c r="AH1789" s="41">
        <v>596</v>
      </c>
      <c r="AI1789" s="41">
        <v>2</v>
      </c>
      <c r="AJ1789" s="41" t="s">
        <v>3254</v>
      </c>
      <c r="AK1789" s="41">
        <v>1</v>
      </c>
      <c r="AL1789" s="186">
        <v>41826</v>
      </c>
    </row>
    <row r="1790" spans="31:38" x14ac:dyDescent="0.35">
      <c r="AE1790" s="41" t="str">
        <f t="shared" si="69"/>
        <v>CAPFOR_596_3_1_202223</v>
      </c>
      <c r="AF1790" s="41">
        <v>202223</v>
      </c>
      <c r="AG1790" s="41" t="s">
        <v>46</v>
      </c>
      <c r="AH1790" s="41">
        <v>596</v>
      </c>
      <c r="AI1790" s="41">
        <v>3</v>
      </c>
      <c r="AJ1790" s="41" t="s">
        <v>3165</v>
      </c>
      <c r="AK1790" s="41">
        <v>1</v>
      </c>
      <c r="AL1790" s="186">
        <v>241069.549</v>
      </c>
    </row>
    <row r="1791" spans="31:38" x14ac:dyDescent="0.35">
      <c r="AE1791" s="41" t="str">
        <f t="shared" si="69"/>
        <v>CAPFOR_596_4_1_202223</v>
      </c>
      <c r="AF1791" s="41">
        <v>202223</v>
      </c>
      <c r="AG1791" s="41" t="s">
        <v>46</v>
      </c>
      <c r="AH1791" s="41">
        <v>596</v>
      </c>
      <c r="AI1791" s="41">
        <v>4</v>
      </c>
      <c r="AJ1791" s="41" t="s">
        <v>3255</v>
      </c>
      <c r="AK1791" s="41">
        <v>1</v>
      </c>
      <c r="AL1791" s="186">
        <v>100184.72200000001</v>
      </c>
    </row>
    <row r="1792" spans="31:38" x14ac:dyDescent="0.35">
      <c r="AE1792" s="41" t="str">
        <f t="shared" si="69"/>
        <v>CAPFOR_596_5_1_202223</v>
      </c>
      <c r="AF1792" s="41">
        <v>202223</v>
      </c>
      <c r="AG1792" s="41" t="s">
        <v>46</v>
      </c>
      <c r="AH1792" s="41">
        <v>596</v>
      </c>
      <c r="AI1792" s="41">
        <v>5</v>
      </c>
      <c r="AJ1792" s="41" t="s">
        <v>664</v>
      </c>
      <c r="AK1792" s="41">
        <v>1</v>
      </c>
      <c r="AL1792" s="186">
        <v>136478.25299999997</v>
      </c>
    </row>
    <row r="1793" spans="31:38" x14ac:dyDescent="0.35">
      <c r="AE1793" s="41" t="str">
        <f t="shared" si="69"/>
        <v>CAPFOR_596_6_1_202223</v>
      </c>
      <c r="AF1793" s="41">
        <v>202223</v>
      </c>
      <c r="AG1793" s="41" t="s">
        <v>46</v>
      </c>
      <c r="AH1793" s="41">
        <v>596</v>
      </c>
      <c r="AI1793" s="41">
        <v>6</v>
      </c>
      <c r="AJ1793" s="41" t="s">
        <v>3192</v>
      </c>
      <c r="AK1793" s="41">
        <v>1</v>
      </c>
      <c r="AL1793" s="186">
        <v>370629.17300000001</v>
      </c>
    </row>
    <row r="1794" spans="31:38" x14ac:dyDescent="0.35">
      <c r="AE1794" s="41" t="str">
        <f t="shared" si="69"/>
        <v>CAPFOR_596_7_1_202223</v>
      </c>
      <c r="AF1794" s="41">
        <v>202223</v>
      </c>
      <c r="AG1794" s="41" t="s">
        <v>46</v>
      </c>
      <c r="AH1794" s="41">
        <v>596</v>
      </c>
      <c r="AI1794" s="41">
        <v>7</v>
      </c>
      <c r="AJ1794" s="41" t="s">
        <v>2157</v>
      </c>
      <c r="AK1794" s="41">
        <v>1</v>
      </c>
      <c r="AL1794" s="186">
        <v>127053.70800000001</v>
      </c>
    </row>
    <row r="1795" spans="31:38" x14ac:dyDescent="0.35">
      <c r="AE1795" s="41" t="str">
        <f t="shared" si="69"/>
        <v>CAPFOR_596_8_1_202223</v>
      </c>
      <c r="AF1795" s="41">
        <v>202223</v>
      </c>
      <c r="AG1795" s="41" t="s">
        <v>46</v>
      </c>
      <c r="AH1795" s="41">
        <v>596</v>
      </c>
      <c r="AI1795" s="41">
        <v>8</v>
      </c>
      <c r="AJ1795" s="41" t="s">
        <v>3449</v>
      </c>
      <c r="AK1795" s="41">
        <v>1</v>
      </c>
      <c r="AL1795" s="186">
        <v>734345.85600000003</v>
      </c>
    </row>
    <row r="1796" spans="31:38" x14ac:dyDescent="0.35">
      <c r="AE1796" s="41" t="str">
        <f t="shared" si="69"/>
        <v>CAPFOR_596_9_1_202223</v>
      </c>
      <c r="AF1796" s="41">
        <v>202223</v>
      </c>
      <c r="AG1796" s="41" t="s">
        <v>46</v>
      </c>
      <c r="AH1796" s="41">
        <v>596</v>
      </c>
      <c r="AI1796" s="41">
        <v>9</v>
      </c>
      <c r="AJ1796" s="41" t="s">
        <v>2322</v>
      </c>
      <c r="AK1796" s="41">
        <v>1</v>
      </c>
      <c r="AL1796" s="186">
        <v>435028.67700000003</v>
      </c>
    </row>
    <row r="1797" spans="31:38" x14ac:dyDescent="0.35">
      <c r="AE1797" s="41" t="str">
        <f t="shared" si="69"/>
        <v>CAPFOR_596_10_1_202223</v>
      </c>
      <c r="AF1797" s="41">
        <v>202223</v>
      </c>
      <c r="AG1797" s="41" t="s">
        <v>46</v>
      </c>
      <c r="AH1797" s="41">
        <v>596</v>
      </c>
      <c r="AI1797" s="41">
        <v>10</v>
      </c>
      <c r="AJ1797" s="41" t="s">
        <v>3196</v>
      </c>
      <c r="AK1797" s="41">
        <v>1</v>
      </c>
      <c r="AL1797" s="186">
        <v>67979.372000000003</v>
      </c>
    </row>
    <row r="1798" spans="31:38" x14ac:dyDescent="0.35">
      <c r="AE1798" s="41" t="str">
        <f t="shared" ref="AE1798:AE1861" si="70">AG1798&amp;"_"&amp;AH1798&amp;"_"&amp;AI1798&amp;"_"&amp;AK1798&amp;"_"&amp;AF1798</f>
        <v>CAPFOR_596_11_1_202223</v>
      </c>
      <c r="AF1798" s="41">
        <v>202223</v>
      </c>
      <c r="AG1798" s="41" t="s">
        <v>46</v>
      </c>
      <c r="AH1798" s="41">
        <v>596</v>
      </c>
      <c r="AI1798" s="41">
        <v>11</v>
      </c>
      <c r="AJ1798" s="41" t="s">
        <v>3450</v>
      </c>
      <c r="AK1798" s="41">
        <v>1</v>
      </c>
      <c r="AL1798" s="186">
        <v>503008.049</v>
      </c>
    </row>
    <row r="1799" spans="31:38" x14ac:dyDescent="0.35">
      <c r="AE1799" s="41" t="str">
        <f t="shared" si="70"/>
        <v>CAPFOR_596_12_1_202223</v>
      </c>
      <c r="AF1799" s="41">
        <v>202223</v>
      </c>
      <c r="AG1799" s="41" t="s">
        <v>46</v>
      </c>
      <c r="AH1799" s="41">
        <v>596</v>
      </c>
      <c r="AI1799" s="41">
        <v>12</v>
      </c>
      <c r="AJ1799" s="41" t="s">
        <v>3170</v>
      </c>
      <c r="AK1799" s="41">
        <v>1</v>
      </c>
      <c r="AL1799" s="186">
        <v>0</v>
      </c>
    </row>
    <row r="1800" spans="31:38" x14ac:dyDescent="0.35">
      <c r="AE1800" s="41" t="str">
        <f t="shared" si="70"/>
        <v>CAPFOR_596_13_1_202223</v>
      </c>
      <c r="AF1800" s="41">
        <v>202223</v>
      </c>
      <c r="AG1800" s="41" t="s">
        <v>46</v>
      </c>
      <c r="AH1800" s="41">
        <v>596</v>
      </c>
      <c r="AI1800" s="41">
        <v>13</v>
      </c>
      <c r="AJ1800" s="41" t="s">
        <v>3451</v>
      </c>
      <c r="AK1800" s="41">
        <v>1</v>
      </c>
      <c r="AL1800" s="186">
        <v>1992660.611</v>
      </c>
    </row>
    <row r="1801" spans="31:38" x14ac:dyDescent="0.35">
      <c r="AE1801" s="41" t="str">
        <f t="shared" si="70"/>
        <v>CAPFOR_596_14_1_202223</v>
      </c>
      <c r="AF1801" s="41">
        <v>202223</v>
      </c>
      <c r="AG1801" s="41" t="s">
        <v>46</v>
      </c>
      <c r="AH1801" s="41">
        <v>596</v>
      </c>
      <c r="AI1801" s="41">
        <v>14</v>
      </c>
      <c r="AJ1801" s="41" t="s">
        <v>3452</v>
      </c>
      <c r="AK1801" s="41">
        <v>1</v>
      </c>
      <c r="AL1801" s="186">
        <v>0</v>
      </c>
    </row>
    <row r="1802" spans="31:38" x14ac:dyDescent="0.35">
      <c r="AE1802" s="41" t="str">
        <f t="shared" si="70"/>
        <v>CAPFOR_596_15_1_202223</v>
      </c>
      <c r="AF1802" s="41">
        <v>202223</v>
      </c>
      <c r="AG1802" s="41" t="s">
        <v>46</v>
      </c>
      <c r="AH1802" s="41">
        <v>596</v>
      </c>
      <c r="AI1802" s="41">
        <v>15</v>
      </c>
      <c r="AJ1802" s="41" t="s">
        <v>3256</v>
      </c>
      <c r="AK1802" s="41">
        <v>1</v>
      </c>
      <c r="AL1802" s="186">
        <v>0</v>
      </c>
    </row>
    <row r="1803" spans="31:38" x14ac:dyDescent="0.35">
      <c r="AE1803" s="41" t="str">
        <f t="shared" si="70"/>
        <v>CAPFOR_596_16_1_202223</v>
      </c>
      <c r="AF1803" s="41">
        <v>202223</v>
      </c>
      <c r="AG1803" s="41" t="s">
        <v>46</v>
      </c>
      <c r="AH1803" s="41">
        <v>596</v>
      </c>
      <c r="AI1803" s="41">
        <v>16</v>
      </c>
      <c r="AJ1803" s="41" t="s">
        <v>3453</v>
      </c>
      <c r="AK1803" s="41">
        <v>1</v>
      </c>
      <c r="AL1803" s="186">
        <v>1992660.611</v>
      </c>
    </row>
    <row r="1804" spans="31:38" x14ac:dyDescent="0.35">
      <c r="AE1804" s="41" t="str">
        <f t="shared" si="70"/>
        <v>CAPFOR_596_17_1_202223</v>
      </c>
      <c r="AF1804" s="41">
        <v>202223</v>
      </c>
      <c r="AG1804" s="41" t="s">
        <v>46</v>
      </c>
      <c r="AH1804" s="41">
        <v>596</v>
      </c>
      <c r="AI1804" s="41">
        <v>17</v>
      </c>
      <c r="AJ1804" s="41" t="s">
        <v>2010</v>
      </c>
      <c r="AK1804" s="41">
        <v>1</v>
      </c>
      <c r="AL1804" s="186">
        <v>0</v>
      </c>
    </row>
    <row r="1805" spans="31:38" x14ac:dyDescent="0.35">
      <c r="AE1805" s="41" t="str">
        <f t="shared" si="70"/>
        <v>CAPFOR_596_17.1_1_202223</v>
      </c>
      <c r="AF1805" s="41">
        <v>202223</v>
      </c>
      <c r="AG1805" s="41" t="s">
        <v>46</v>
      </c>
      <c r="AH1805" s="41">
        <v>596</v>
      </c>
      <c r="AI1805" s="41">
        <v>17.100000000000001</v>
      </c>
      <c r="AJ1805" s="41" t="s">
        <v>3494</v>
      </c>
      <c r="AK1805" s="41">
        <v>1</v>
      </c>
      <c r="AL1805" s="186">
        <v>86385.462999999989</v>
      </c>
    </row>
    <row r="1806" spans="31:38" x14ac:dyDescent="0.35">
      <c r="AE1806" s="41" t="str">
        <f t="shared" si="70"/>
        <v>CAPFOR_596_19_3_202223</v>
      </c>
      <c r="AF1806" s="41">
        <v>202223</v>
      </c>
      <c r="AG1806" s="41" t="s">
        <v>46</v>
      </c>
      <c r="AH1806" s="41">
        <v>596</v>
      </c>
      <c r="AI1806" s="41">
        <v>19</v>
      </c>
      <c r="AJ1806" s="41" t="s">
        <v>3258</v>
      </c>
      <c r="AK1806" s="41">
        <v>3</v>
      </c>
      <c r="AL1806" s="186">
        <v>1992660.611</v>
      </c>
    </row>
    <row r="1807" spans="31:38" x14ac:dyDescent="0.35">
      <c r="AE1807" s="41" t="str">
        <f t="shared" si="70"/>
        <v>CAPFOR_596_20_3_202223</v>
      </c>
      <c r="AF1807" s="41">
        <v>202223</v>
      </c>
      <c r="AG1807" s="41" t="s">
        <v>46</v>
      </c>
      <c r="AH1807" s="41">
        <v>596</v>
      </c>
      <c r="AI1807" s="41">
        <v>20</v>
      </c>
      <c r="AJ1807" s="41" t="s">
        <v>1308</v>
      </c>
      <c r="AK1807" s="41">
        <v>3</v>
      </c>
      <c r="AL1807" s="186">
        <v>6620</v>
      </c>
    </row>
    <row r="1808" spans="31:38" x14ac:dyDescent="0.35">
      <c r="AE1808" s="41" t="str">
        <f t="shared" si="70"/>
        <v>CAPFOR_596_21_3_202223</v>
      </c>
      <c r="AF1808" s="41">
        <v>202223</v>
      </c>
      <c r="AG1808" s="41" t="s">
        <v>46</v>
      </c>
      <c r="AH1808" s="41">
        <v>596</v>
      </c>
      <c r="AI1808" s="41">
        <v>21</v>
      </c>
      <c r="AJ1808" s="41" t="s">
        <v>1309</v>
      </c>
      <c r="AK1808" s="41">
        <v>3</v>
      </c>
      <c r="AL1808" s="186">
        <v>50381.815889999998</v>
      </c>
    </row>
    <row r="1809" spans="31:38" x14ac:dyDescent="0.35">
      <c r="AE1809" s="41" t="str">
        <f t="shared" si="70"/>
        <v>CAPFOR_596_22_3_202223</v>
      </c>
      <c r="AF1809" s="41">
        <v>202223</v>
      </c>
      <c r="AG1809" s="41" t="s">
        <v>46</v>
      </c>
      <c r="AH1809" s="41">
        <v>596</v>
      </c>
      <c r="AI1809" s="41">
        <v>22</v>
      </c>
      <c r="AJ1809" s="41" t="s">
        <v>3454</v>
      </c>
      <c r="AK1809" s="41">
        <v>3</v>
      </c>
      <c r="AL1809" s="186">
        <v>57001.815889999998</v>
      </c>
    </row>
    <row r="1810" spans="31:38" x14ac:dyDescent="0.35">
      <c r="AE1810" s="41" t="str">
        <f t="shared" si="70"/>
        <v>CAPFOR_596_23_3_202223</v>
      </c>
      <c r="AF1810" s="41">
        <v>202223</v>
      </c>
      <c r="AG1810" s="41" t="s">
        <v>46</v>
      </c>
      <c r="AH1810" s="41">
        <v>596</v>
      </c>
      <c r="AI1810" s="41">
        <v>23</v>
      </c>
      <c r="AJ1810" s="41" t="s">
        <v>2027</v>
      </c>
      <c r="AK1810" s="41">
        <v>3</v>
      </c>
      <c r="AL1810" s="186">
        <v>556787.44900000002</v>
      </c>
    </row>
    <row r="1811" spans="31:38" x14ac:dyDescent="0.35">
      <c r="AE1811" s="41" t="str">
        <f t="shared" si="70"/>
        <v>CAPFOR_596_25_3_202223</v>
      </c>
      <c r="AF1811" s="41">
        <v>202223</v>
      </c>
      <c r="AG1811" s="41" t="s">
        <v>46</v>
      </c>
      <c r="AH1811" s="41">
        <v>596</v>
      </c>
      <c r="AI1811" s="41">
        <v>25</v>
      </c>
      <c r="AJ1811" s="41" t="s">
        <v>1370</v>
      </c>
      <c r="AK1811" s="41">
        <v>3</v>
      </c>
      <c r="AL1811" s="186">
        <v>141039.535</v>
      </c>
    </row>
    <row r="1812" spans="31:38" x14ac:dyDescent="0.35">
      <c r="AE1812" s="41" t="str">
        <f t="shared" si="70"/>
        <v>CAPFOR_596_26_3_202223</v>
      </c>
      <c r="AF1812" s="41">
        <v>202223</v>
      </c>
      <c r="AG1812" s="41" t="s">
        <v>46</v>
      </c>
      <c r="AH1812" s="41">
        <v>596</v>
      </c>
      <c r="AI1812" s="41">
        <v>26</v>
      </c>
      <c r="AJ1812" s="41" t="s">
        <v>2032</v>
      </c>
      <c r="AK1812" s="41">
        <v>3</v>
      </c>
      <c r="AL1812" s="186">
        <v>104696.24699999999</v>
      </c>
    </row>
    <row r="1813" spans="31:38" x14ac:dyDescent="0.35">
      <c r="AE1813" s="41" t="str">
        <f t="shared" si="70"/>
        <v>CAPFOR_596_27_3_202223</v>
      </c>
      <c r="AF1813" s="41">
        <v>202223</v>
      </c>
      <c r="AG1813" s="41" t="s">
        <v>46</v>
      </c>
      <c r="AH1813" s="41">
        <v>596</v>
      </c>
      <c r="AI1813" s="41">
        <v>27</v>
      </c>
      <c r="AJ1813" s="41" t="s">
        <v>2033</v>
      </c>
      <c r="AK1813" s="41">
        <v>3</v>
      </c>
      <c r="AL1813" s="186">
        <v>60349</v>
      </c>
    </row>
    <row r="1814" spans="31:38" x14ac:dyDescent="0.35">
      <c r="AE1814" s="41" t="str">
        <f t="shared" si="70"/>
        <v>CAPFOR_596_28_3_202223</v>
      </c>
      <c r="AF1814" s="41">
        <v>202223</v>
      </c>
      <c r="AG1814" s="41" t="s">
        <v>46</v>
      </c>
      <c r="AH1814" s="41">
        <v>596</v>
      </c>
      <c r="AI1814" s="41">
        <v>28</v>
      </c>
      <c r="AJ1814" s="41" t="s">
        <v>2034</v>
      </c>
      <c r="AK1814" s="41">
        <v>3</v>
      </c>
      <c r="AL1814" s="186">
        <v>147824.77799999999</v>
      </c>
    </row>
    <row r="1815" spans="31:38" x14ac:dyDescent="0.35">
      <c r="AE1815" s="41" t="str">
        <f t="shared" si="70"/>
        <v>CAPFOR_596_29_3_202223</v>
      </c>
      <c r="AF1815" s="41">
        <v>202223</v>
      </c>
      <c r="AG1815" s="41" t="s">
        <v>46</v>
      </c>
      <c r="AH1815" s="41">
        <v>596</v>
      </c>
      <c r="AI1815" s="41">
        <v>29</v>
      </c>
      <c r="AJ1815" s="41" t="s">
        <v>2035</v>
      </c>
      <c r="AK1815" s="41">
        <v>3</v>
      </c>
      <c r="AL1815" s="186">
        <v>116858.40437</v>
      </c>
    </row>
    <row r="1816" spans="31:38" x14ac:dyDescent="0.35">
      <c r="AE1816" s="41" t="str">
        <f t="shared" si="70"/>
        <v>CAPFOR_596_30_3_202223</v>
      </c>
      <c r="AF1816" s="41">
        <v>202223</v>
      </c>
      <c r="AG1816" s="41" t="s">
        <v>46</v>
      </c>
      <c r="AH1816" s="41">
        <v>596</v>
      </c>
      <c r="AI1816" s="41">
        <v>30</v>
      </c>
      <c r="AJ1816" s="41" t="s">
        <v>1357</v>
      </c>
      <c r="AK1816" s="41">
        <v>3</v>
      </c>
      <c r="AL1816" s="186">
        <v>118279.42348</v>
      </c>
    </row>
    <row r="1817" spans="31:38" x14ac:dyDescent="0.35">
      <c r="AE1817" s="41" t="str">
        <f t="shared" si="70"/>
        <v>CAPFOR_596_30.1_3_202223</v>
      </c>
      <c r="AF1817" s="41">
        <v>202223</v>
      </c>
      <c r="AG1817" s="41" t="s">
        <v>46</v>
      </c>
      <c r="AH1817" s="41">
        <v>596</v>
      </c>
      <c r="AI1817" s="41">
        <v>30.1</v>
      </c>
      <c r="AJ1817" s="41" t="s">
        <v>3616</v>
      </c>
      <c r="AK1817" s="41">
        <v>3</v>
      </c>
      <c r="AL1817" s="186">
        <v>118279.42348</v>
      </c>
    </row>
    <row r="1818" spans="31:38" x14ac:dyDescent="0.35">
      <c r="AE1818" s="41" t="str">
        <f t="shared" si="70"/>
        <v>CAPFOR_596_30.2_3_202223</v>
      </c>
      <c r="AF1818" s="41">
        <v>202223</v>
      </c>
      <c r="AG1818" s="41" t="s">
        <v>46</v>
      </c>
      <c r="AH1818" s="41">
        <v>596</v>
      </c>
      <c r="AI1818" s="41">
        <v>30.2</v>
      </c>
      <c r="AJ1818" s="41" t="s">
        <v>3617</v>
      </c>
      <c r="AK1818" s="41">
        <v>3</v>
      </c>
      <c r="AL1818" s="186">
        <v>0</v>
      </c>
    </row>
    <row r="1819" spans="31:38" x14ac:dyDescent="0.35">
      <c r="AE1819" s="41" t="str">
        <f t="shared" si="70"/>
        <v>CAPFOR_596_31_3_202223</v>
      </c>
      <c r="AF1819" s="41">
        <v>202223</v>
      </c>
      <c r="AG1819" s="41" t="s">
        <v>46</v>
      </c>
      <c r="AH1819" s="41">
        <v>596</v>
      </c>
      <c r="AI1819" s="41">
        <v>31</v>
      </c>
      <c r="AJ1819" s="41" t="s">
        <v>1358</v>
      </c>
      <c r="AK1819" s="41">
        <v>3</v>
      </c>
      <c r="AL1819" s="186">
        <v>746825.62315</v>
      </c>
    </row>
    <row r="1820" spans="31:38" x14ac:dyDescent="0.35">
      <c r="AE1820" s="41" t="str">
        <f t="shared" si="70"/>
        <v>CAPFOR_596_31.1_3_202223</v>
      </c>
      <c r="AF1820" s="41">
        <v>202223</v>
      </c>
      <c r="AG1820" s="41" t="s">
        <v>46</v>
      </c>
      <c r="AH1820" s="41">
        <v>596</v>
      </c>
      <c r="AI1820" s="41">
        <v>31.1</v>
      </c>
      <c r="AJ1820" s="41" t="s">
        <v>2038</v>
      </c>
      <c r="AK1820" s="41">
        <v>3</v>
      </c>
      <c r="AL1820" s="186">
        <v>531820.35051999998</v>
      </c>
    </row>
    <row r="1821" spans="31:38" x14ac:dyDescent="0.35">
      <c r="AE1821" s="41" t="str">
        <f t="shared" si="70"/>
        <v>CAPFOR_596_31.2_3_202223</v>
      </c>
      <c r="AF1821" s="41">
        <v>202223</v>
      </c>
      <c r="AG1821" s="41" t="s">
        <v>46</v>
      </c>
      <c r="AH1821" s="41">
        <v>596</v>
      </c>
      <c r="AI1821" s="41">
        <v>31.2</v>
      </c>
      <c r="AJ1821" s="41" t="s">
        <v>2039</v>
      </c>
      <c r="AK1821" s="41">
        <v>3</v>
      </c>
      <c r="AL1821" s="186">
        <v>215005.27262999999</v>
      </c>
    </row>
    <row r="1822" spans="31:38" x14ac:dyDescent="0.35">
      <c r="AE1822" s="41" t="str">
        <f t="shared" si="70"/>
        <v>CAPFOR_596_32_3_202223</v>
      </c>
      <c r="AF1822" s="41">
        <v>202223</v>
      </c>
      <c r="AG1822" s="41" t="s">
        <v>46</v>
      </c>
      <c r="AH1822" s="41">
        <v>596</v>
      </c>
      <c r="AI1822" s="41">
        <v>32</v>
      </c>
      <c r="AJ1822" s="41" t="s">
        <v>3455</v>
      </c>
      <c r="AK1822" s="41">
        <v>3</v>
      </c>
      <c r="AL1822" s="186">
        <v>1992660.46</v>
      </c>
    </row>
    <row r="1823" spans="31:38" x14ac:dyDescent="0.35">
      <c r="AE1823" s="41" t="str">
        <f t="shared" si="70"/>
        <v>CAPFOR_596_33_3_202223</v>
      </c>
      <c r="AF1823" s="41">
        <v>202223</v>
      </c>
      <c r="AG1823" s="41" t="s">
        <v>46</v>
      </c>
      <c r="AH1823" s="41">
        <v>596</v>
      </c>
      <c r="AI1823" s="41">
        <v>33</v>
      </c>
      <c r="AJ1823" s="41" t="s">
        <v>2043</v>
      </c>
      <c r="AK1823" s="41">
        <v>3</v>
      </c>
      <c r="AL1823" s="186">
        <v>7140156.5521451235</v>
      </c>
    </row>
    <row r="1824" spans="31:38" x14ac:dyDescent="0.35">
      <c r="AE1824" s="41" t="str">
        <f t="shared" si="70"/>
        <v>CAPFOR_596_33.5_3_202223</v>
      </c>
      <c r="AF1824" s="41">
        <v>202223</v>
      </c>
      <c r="AG1824" s="41" t="s">
        <v>46</v>
      </c>
      <c r="AH1824" s="41">
        <v>596</v>
      </c>
      <c r="AI1824" s="41">
        <v>33.5</v>
      </c>
      <c r="AJ1824" s="41" t="s">
        <v>3281</v>
      </c>
      <c r="AK1824" s="41">
        <v>3</v>
      </c>
      <c r="AL1824" s="186">
        <v>44122.113033459289</v>
      </c>
    </row>
    <row r="1825" spans="31:38" x14ac:dyDescent="0.35">
      <c r="AE1825" s="41" t="str">
        <f t="shared" si="70"/>
        <v>CAPFOR_596_34_3_202223</v>
      </c>
      <c r="AF1825" s="41">
        <v>202223</v>
      </c>
      <c r="AG1825" s="41" t="s">
        <v>46</v>
      </c>
      <c r="AH1825" s="41">
        <v>596</v>
      </c>
      <c r="AI1825" s="41">
        <v>34</v>
      </c>
      <c r="AJ1825" s="41" t="s">
        <v>3456</v>
      </c>
      <c r="AK1825" s="41">
        <v>3</v>
      </c>
      <c r="AL1825" s="186">
        <v>909227.1596634594</v>
      </c>
    </row>
    <row r="1826" spans="31:38" x14ac:dyDescent="0.35">
      <c r="AE1826" s="41" t="str">
        <f t="shared" si="70"/>
        <v>CAPFOR_596_35_3_202223</v>
      </c>
      <c r="AF1826" s="41">
        <v>202223</v>
      </c>
      <c r="AG1826" s="41" t="s">
        <v>46</v>
      </c>
      <c r="AH1826" s="41">
        <v>596</v>
      </c>
      <c r="AI1826" s="41">
        <v>35</v>
      </c>
      <c r="AJ1826" s="41" t="s">
        <v>2044</v>
      </c>
      <c r="AK1826" s="41">
        <v>3</v>
      </c>
      <c r="AL1826" s="186">
        <v>217960.86489124346</v>
      </c>
    </row>
    <row r="1827" spans="31:38" x14ac:dyDescent="0.35">
      <c r="AE1827" s="41" t="str">
        <f t="shared" si="70"/>
        <v>CAPFOR_596_36_3_202223</v>
      </c>
      <c r="AF1827" s="41">
        <v>202223</v>
      </c>
      <c r="AG1827" s="41" t="s">
        <v>46</v>
      </c>
      <c r="AH1827" s="41">
        <v>596</v>
      </c>
      <c r="AI1827" s="41">
        <v>36</v>
      </c>
      <c r="AJ1827" s="41" t="s">
        <v>3457</v>
      </c>
      <c r="AK1827" s="41">
        <v>3</v>
      </c>
      <c r="AL1827" s="186">
        <v>691266.29477221589</v>
      </c>
    </row>
    <row r="1828" spans="31:38" x14ac:dyDescent="0.35">
      <c r="AE1828" s="41" t="str">
        <f t="shared" si="70"/>
        <v>CAPFOR_596_37_3_202223</v>
      </c>
      <c r="AF1828" s="41">
        <v>202223</v>
      </c>
      <c r="AG1828" s="41" t="s">
        <v>46</v>
      </c>
      <c r="AH1828" s="41">
        <v>596</v>
      </c>
      <c r="AI1828" s="41">
        <v>37</v>
      </c>
      <c r="AJ1828" s="41" t="s">
        <v>3458</v>
      </c>
      <c r="AK1828" s="41">
        <v>3</v>
      </c>
      <c r="AL1828" s="186">
        <v>7831422.8469173396</v>
      </c>
    </row>
    <row r="1829" spans="31:38" x14ac:dyDescent="0.35">
      <c r="AE1829" s="41" t="str">
        <f t="shared" si="70"/>
        <v>CAPFOR_596_38_3_202223</v>
      </c>
      <c r="AF1829" s="41">
        <v>202223</v>
      </c>
      <c r="AG1829" s="41" t="s">
        <v>46</v>
      </c>
      <c r="AH1829" s="41">
        <v>596</v>
      </c>
      <c r="AI1829" s="41">
        <v>38</v>
      </c>
      <c r="AJ1829" s="41" t="s">
        <v>2046</v>
      </c>
      <c r="AK1829" s="41">
        <v>3</v>
      </c>
      <c r="AL1829" s="186">
        <v>5998376.4544357918</v>
      </c>
    </row>
    <row r="1830" spans="31:38" x14ac:dyDescent="0.35">
      <c r="AE1830" s="41" t="str">
        <f t="shared" si="70"/>
        <v>CAPFOR_596_39_3_202223</v>
      </c>
      <c r="AF1830" s="41">
        <v>202223</v>
      </c>
      <c r="AG1830" s="41" t="s">
        <v>46</v>
      </c>
      <c r="AH1830" s="41">
        <v>596</v>
      </c>
      <c r="AI1830" s="41">
        <v>39</v>
      </c>
      <c r="AJ1830" s="41" t="s">
        <v>2047</v>
      </c>
      <c r="AK1830" s="41">
        <v>3</v>
      </c>
      <c r="AL1830" s="186">
        <v>200592.35688378336</v>
      </c>
    </row>
    <row r="1831" spans="31:38" x14ac:dyDescent="0.35">
      <c r="AE1831" s="41" t="str">
        <f t="shared" si="70"/>
        <v>CAPFOR_596_40_3_202223</v>
      </c>
      <c r="AF1831" s="41">
        <v>202223</v>
      </c>
      <c r="AG1831" s="41" t="s">
        <v>46</v>
      </c>
      <c r="AH1831" s="41">
        <v>596</v>
      </c>
      <c r="AI1831" s="41">
        <v>40</v>
      </c>
      <c r="AJ1831" s="41" t="s">
        <v>2048</v>
      </c>
      <c r="AK1831" s="41">
        <v>3</v>
      </c>
      <c r="AL1831" s="186">
        <v>1131375.973</v>
      </c>
    </row>
    <row r="1832" spans="31:38" x14ac:dyDescent="0.35">
      <c r="AE1832" s="41" t="str">
        <f t="shared" si="70"/>
        <v>CAPFOR_596_41_3_202223</v>
      </c>
      <c r="AF1832" s="41">
        <v>202223</v>
      </c>
      <c r="AG1832" s="41" t="s">
        <v>46</v>
      </c>
      <c r="AH1832" s="41">
        <v>596</v>
      </c>
      <c r="AI1832" s="41">
        <v>41</v>
      </c>
      <c r="AJ1832" s="41" t="s">
        <v>2049</v>
      </c>
      <c r="AK1832" s="41">
        <v>3</v>
      </c>
      <c r="AL1832" s="186">
        <v>6523958.9412891017</v>
      </c>
    </row>
    <row r="1833" spans="31:38" x14ac:dyDescent="0.35">
      <c r="AE1833" s="41" t="str">
        <f t="shared" si="70"/>
        <v>CAPFOR_596_42_3_202223</v>
      </c>
      <c r="AF1833" s="41">
        <v>202223</v>
      </c>
      <c r="AG1833" s="41" t="s">
        <v>46</v>
      </c>
      <c r="AH1833" s="41">
        <v>596</v>
      </c>
      <c r="AI1833" s="41">
        <v>42</v>
      </c>
      <c r="AJ1833" s="41" t="s">
        <v>2050</v>
      </c>
      <c r="AK1833" s="41">
        <v>3</v>
      </c>
      <c r="AL1833" s="186">
        <v>205903.59725378337</v>
      </c>
    </row>
    <row r="1834" spans="31:38" x14ac:dyDescent="0.35">
      <c r="AE1834" s="41" t="str">
        <f t="shared" si="70"/>
        <v>CAPFOR_596_43_3_202223</v>
      </c>
      <c r="AF1834" s="41">
        <v>202223</v>
      </c>
      <c r="AG1834" s="41" t="s">
        <v>46</v>
      </c>
      <c r="AH1834" s="41">
        <v>596</v>
      </c>
      <c r="AI1834" s="41">
        <v>43</v>
      </c>
      <c r="AJ1834" s="41" t="s">
        <v>2051</v>
      </c>
      <c r="AK1834" s="41">
        <v>3</v>
      </c>
      <c r="AL1834" s="186">
        <v>784342.17700000003</v>
      </c>
    </row>
    <row r="1835" spans="31:38" x14ac:dyDescent="0.35">
      <c r="AE1835" s="41" t="str">
        <f t="shared" si="70"/>
        <v>CAPFOR_596_44_3_202223</v>
      </c>
      <c r="AF1835" s="41">
        <v>202223</v>
      </c>
      <c r="AG1835" s="41" t="s">
        <v>46</v>
      </c>
      <c r="AH1835" s="41">
        <v>596</v>
      </c>
      <c r="AI1835" s="41">
        <v>44</v>
      </c>
      <c r="AJ1835" s="41" t="s">
        <v>3261</v>
      </c>
      <c r="AK1835" s="41">
        <v>3</v>
      </c>
      <c r="AL1835" s="186">
        <v>7916877.37775</v>
      </c>
    </row>
    <row r="1836" spans="31:38" x14ac:dyDescent="0.35">
      <c r="AE1836" s="41" t="str">
        <f t="shared" si="70"/>
        <v>CAPFOR_596_45_3_202223</v>
      </c>
      <c r="AF1836" s="41">
        <v>202223</v>
      </c>
      <c r="AG1836" s="41" t="s">
        <v>46</v>
      </c>
      <c r="AH1836" s="41">
        <v>596</v>
      </c>
      <c r="AI1836" s="41">
        <v>45</v>
      </c>
      <c r="AJ1836" s="41" t="s">
        <v>3262</v>
      </c>
      <c r="AK1836" s="41">
        <v>3</v>
      </c>
      <c r="AL1836" s="186">
        <v>9082501.37775</v>
      </c>
    </row>
    <row r="1837" spans="31:38" x14ac:dyDescent="0.35">
      <c r="AE1837" s="41" t="str">
        <f t="shared" si="70"/>
        <v>CAPFOR_596_46_3_202223</v>
      </c>
      <c r="AF1837" s="41">
        <v>202223</v>
      </c>
      <c r="AG1837" s="41" t="s">
        <v>46</v>
      </c>
      <c r="AH1837" s="41">
        <v>596</v>
      </c>
      <c r="AI1837" s="41">
        <v>46</v>
      </c>
      <c r="AJ1837" s="41" t="s">
        <v>2060</v>
      </c>
      <c r="AK1837" s="41">
        <v>3</v>
      </c>
      <c r="AL1837" s="186">
        <v>0</v>
      </c>
    </row>
    <row r="1838" spans="31:38" x14ac:dyDescent="0.35">
      <c r="AE1838" s="41" t="str">
        <f t="shared" si="70"/>
        <v>CAPFOR_596_47_3_202223</v>
      </c>
      <c r="AF1838" s="41">
        <v>202223</v>
      </c>
      <c r="AG1838" s="41" t="s">
        <v>46</v>
      </c>
      <c r="AH1838" s="41">
        <v>596</v>
      </c>
      <c r="AI1838" s="41">
        <v>47</v>
      </c>
      <c r="AJ1838" s="41" t="s">
        <v>2061</v>
      </c>
      <c r="AK1838" s="41">
        <v>3</v>
      </c>
      <c r="AL1838" s="186">
        <v>0</v>
      </c>
    </row>
    <row r="1839" spans="31:38" x14ac:dyDescent="0.35">
      <c r="AE1839" s="41" t="str">
        <f t="shared" si="70"/>
        <v>CAPFOR_596_48_3_202223</v>
      </c>
      <c r="AF1839" s="41">
        <v>202223</v>
      </c>
      <c r="AG1839" s="41" t="s">
        <v>46</v>
      </c>
      <c r="AH1839" s="41">
        <v>596</v>
      </c>
      <c r="AI1839" s="41">
        <v>48</v>
      </c>
      <c r="AJ1839" s="41" t="s">
        <v>2029</v>
      </c>
      <c r="AK1839" s="41">
        <v>3</v>
      </c>
      <c r="AL1839" s="186">
        <v>22925.159</v>
      </c>
    </row>
    <row r="1840" spans="31:38" x14ac:dyDescent="0.35">
      <c r="AE1840" s="41" t="str">
        <f t="shared" si="70"/>
        <v>CAPFOR_596_49_3_202223</v>
      </c>
      <c r="AF1840" s="41">
        <v>202223</v>
      </c>
      <c r="AG1840" s="41" t="s">
        <v>46</v>
      </c>
      <c r="AH1840" s="41">
        <v>596</v>
      </c>
      <c r="AI1840" s="41">
        <v>49</v>
      </c>
      <c r="AJ1840" s="41" t="s">
        <v>2030</v>
      </c>
      <c r="AK1840" s="41">
        <v>3</v>
      </c>
      <c r="AL1840" s="186">
        <v>9500</v>
      </c>
    </row>
    <row r="1841" spans="31:38" x14ac:dyDescent="0.35">
      <c r="AE1841" s="41" t="str">
        <f t="shared" si="70"/>
        <v>CAPFOR_596_50_3_202223</v>
      </c>
      <c r="AF1841" s="41">
        <v>202223</v>
      </c>
      <c r="AG1841" s="41" t="s">
        <v>46</v>
      </c>
      <c r="AH1841" s="41">
        <v>596</v>
      </c>
      <c r="AI1841" s="41">
        <v>50</v>
      </c>
      <c r="AJ1841" s="41" t="s">
        <v>2031</v>
      </c>
      <c r="AK1841" s="41">
        <v>3</v>
      </c>
      <c r="AL1841" s="186">
        <v>108614.376</v>
      </c>
    </row>
    <row r="1842" spans="31:38" x14ac:dyDescent="0.35">
      <c r="AE1842" s="41" t="str">
        <f t="shared" si="70"/>
        <v>CAPFOR_597_1_1_202223</v>
      </c>
      <c r="AF1842" s="41">
        <v>202223</v>
      </c>
      <c r="AG1842" s="41" t="s">
        <v>46</v>
      </c>
      <c r="AH1842" s="41">
        <v>597</v>
      </c>
      <c r="AI1842" s="41">
        <v>1</v>
      </c>
      <c r="AJ1842" s="41" t="s">
        <v>1334</v>
      </c>
      <c r="AK1842" s="41">
        <v>1</v>
      </c>
      <c r="AL1842" s="186">
        <v>0</v>
      </c>
    </row>
    <row r="1843" spans="31:38" x14ac:dyDescent="0.35">
      <c r="AE1843" s="41" t="str">
        <f t="shared" si="70"/>
        <v>CAPFOR_597_2_1_202223</v>
      </c>
      <c r="AF1843" s="41">
        <v>202223</v>
      </c>
      <c r="AG1843" s="41" t="s">
        <v>46</v>
      </c>
      <c r="AH1843" s="41">
        <v>597</v>
      </c>
      <c r="AI1843" s="41">
        <v>2</v>
      </c>
      <c r="AJ1843" s="41" t="s">
        <v>3254</v>
      </c>
      <c r="AK1843" s="41">
        <v>1</v>
      </c>
      <c r="AL1843" s="186">
        <v>0</v>
      </c>
    </row>
    <row r="1844" spans="31:38" x14ac:dyDescent="0.35">
      <c r="AE1844" s="41" t="str">
        <f t="shared" si="70"/>
        <v>CAPFOR_597_3_1_202223</v>
      </c>
      <c r="AF1844" s="41">
        <v>202223</v>
      </c>
      <c r="AG1844" s="41" t="s">
        <v>46</v>
      </c>
      <c r="AH1844" s="41">
        <v>597</v>
      </c>
      <c r="AI1844" s="41">
        <v>3</v>
      </c>
      <c r="AJ1844" s="41" t="s">
        <v>3165</v>
      </c>
      <c r="AK1844" s="41">
        <v>1</v>
      </c>
      <c r="AL1844" s="186">
        <v>0</v>
      </c>
    </row>
    <row r="1845" spans="31:38" x14ac:dyDescent="0.35">
      <c r="AE1845" s="41" t="str">
        <f t="shared" si="70"/>
        <v>CAPFOR_597_4_1_202223</v>
      </c>
      <c r="AF1845" s="41">
        <v>202223</v>
      </c>
      <c r="AG1845" s="41" t="s">
        <v>46</v>
      </c>
      <c r="AH1845" s="41">
        <v>597</v>
      </c>
      <c r="AI1845" s="41">
        <v>4</v>
      </c>
      <c r="AJ1845" s="41" t="s">
        <v>3255</v>
      </c>
      <c r="AK1845" s="41">
        <v>1</v>
      </c>
      <c r="AL1845" s="186">
        <v>0</v>
      </c>
    </row>
    <row r="1846" spans="31:38" x14ac:dyDescent="0.35">
      <c r="AE1846" s="41" t="str">
        <f t="shared" si="70"/>
        <v>CAPFOR_597_5_1_202223</v>
      </c>
      <c r="AF1846" s="41">
        <v>202223</v>
      </c>
      <c r="AG1846" s="41" t="s">
        <v>46</v>
      </c>
      <c r="AH1846" s="41">
        <v>597</v>
      </c>
      <c r="AI1846" s="41">
        <v>5</v>
      </c>
      <c r="AJ1846" s="41" t="s">
        <v>664</v>
      </c>
      <c r="AK1846" s="41">
        <v>1</v>
      </c>
      <c r="AL1846" s="186">
        <v>0</v>
      </c>
    </row>
    <row r="1847" spans="31:38" x14ac:dyDescent="0.35">
      <c r="AE1847" s="41" t="str">
        <f t="shared" si="70"/>
        <v>CAPFOR_597_6_1_202223</v>
      </c>
      <c r="AF1847" s="41">
        <v>202223</v>
      </c>
      <c r="AG1847" s="41" t="s">
        <v>46</v>
      </c>
      <c r="AH1847" s="41">
        <v>597</v>
      </c>
      <c r="AI1847" s="41">
        <v>6</v>
      </c>
      <c r="AJ1847" s="41" t="s">
        <v>3192</v>
      </c>
      <c r="AK1847" s="41">
        <v>1</v>
      </c>
      <c r="AL1847" s="186">
        <v>0</v>
      </c>
    </row>
    <row r="1848" spans="31:38" x14ac:dyDescent="0.35">
      <c r="AE1848" s="41" t="str">
        <f t="shared" si="70"/>
        <v>CAPFOR_597_7_1_202223</v>
      </c>
      <c r="AF1848" s="41">
        <v>202223</v>
      </c>
      <c r="AG1848" s="41" t="s">
        <v>46</v>
      </c>
      <c r="AH1848" s="41">
        <v>597</v>
      </c>
      <c r="AI1848" s="41">
        <v>7</v>
      </c>
      <c r="AJ1848" s="41" t="s">
        <v>2157</v>
      </c>
      <c r="AK1848" s="41">
        <v>1</v>
      </c>
      <c r="AL1848" s="186">
        <v>0</v>
      </c>
    </row>
    <row r="1849" spans="31:38" x14ac:dyDescent="0.35">
      <c r="AE1849" s="41" t="str">
        <f t="shared" si="70"/>
        <v>CAPFOR_597_8_1_202223</v>
      </c>
      <c r="AF1849" s="41">
        <v>202223</v>
      </c>
      <c r="AG1849" s="41" t="s">
        <v>46</v>
      </c>
      <c r="AH1849" s="41">
        <v>597</v>
      </c>
      <c r="AI1849" s="41">
        <v>8</v>
      </c>
      <c r="AJ1849" s="41" t="s">
        <v>3449</v>
      </c>
      <c r="AK1849" s="41">
        <v>1</v>
      </c>
      <c r="AL1849" s="186">
        <v>0</v>
      </c>
    </row>
    <row r="1850" spans="31:38" x14ac:dyDescent="0.35">
      <c r="AE1850" s="41" t="str">
        <f t="shared" si="70"/>
        <v>CAPFOR_597_9_1_202223</v>
      </c>
      <c r="AF1850" s="41">
        <v>202223</v>
      </c>
      <c r="AG1850" s="41" t="s">
        <v>46</v>
      </c>
      <c r="AH1850" s="41">
        <v>597</v>
      </c>
      <c r="AI1850" s="41">
        <v>9</v>
      </c>
      <c r="AJ1850" s="41" t="s">
        <v>2322</v>
      </c>
      <c r="AK1850" s="41">
        <v>1</v>
      </c>
      <c r="AL1850" s="186">
        <v>0</v>
      </c>
    </row>
    <row r="1851" spans="31:38" x14ac:dyDescent="0.35">
      <c r="AE1851" s="41" t="str">
        <f t="shared" si="70"/>
        <v>CAPFOR_597_10_1_202223</v>
      </c>
      <c r="AF1851" s="41">
        <v>202223</v>
      </c>
      <c r="AG1851" s="41" t="s">
        <v>46</v>
      </c>
      <c r="AH1851" s="41">
        <v>597</v>
      </c>
      <c r="AI1851" s="41">
        <v>10</v>
      </c>
      <c r="AJ1851" s="41" t="s">
        <v>3196</v>
      </c>
      <c r="AK1851" s="41">
        <v>1</v>
      </c>
      <c r="AL1851" s="186">
        <v>0</v>
      </c>
    </row>
    <row r="1852" spans="31:38" x14ac:dyDescent="0.35">
      <c r="AE1852" s="41" t="str">
        <f t="shared" si="70"/>
        <v>CAPFOR_597_11_1_202223</v>
      </c>
      <c r="AF1852" s="41">
        <v>202223</v>
      </c>
      <c r="AG1852" s="41" t="s">
        <v>46</v>
      </c>
      <c r="AH1852" s="41">
        <v>597</v>
      </c>
      <c r="AI1852" s="41">
        <v>11</v>
      </c>
      <c r="AJ1852" s="41" t="s">
        <v>3450</v>
      </c>
      <c r="AK1852" s="41">
        <v>1</v>
      </c>
      <c r="AL1852" s="186">
        <v>0</v>
      </c>
    </row>
    <row r="1853" spans="31:38" x14ac:dyDescent="0.35">
      <c r="AE1853" s="41" t="str">
        <f t="shared" si="70"/>
        <v>CAPFOR_597_12_1_202223</v>
      </c>
      <c r="AF1853" s="41">
        <v>202223</v>
      </c>
      <c r="AG1853" s="41" t="s">
        <v>46</v>
      </c>
      <c r="AH1853" s="41">
        <v>597</v>
      </c>
      <c r="AI1853" s="41">
        <v>12</v>
      </c>
      <c r="AJ1853" s="41" t="s">
        <v>3170</v>
      </c>
      <c r="AK1853" s="41">
        <v>1</v>
      </c>
      <c r="AL1853" s="186">
        <v>18625</v>
      </c>
    </row>
    <row r="1854" spans="31:38" x14ac:dyDescent="0.35">
      <c r="AE1854" s="41" t="str">
        <f t="shared" si="70"/>
        <v>CAPFOR_597_13_1_202223</v>
      </c>
      <c r="AF1854" s="41">
        <v>202223</v>
      </c>
      <c r="AG1854" s="41" t="s">
        <v>46</v>
      </c>
      <c r="AH1854" s="41">
        <v>597</v>
      </c>
      <c r="AI1854" s="41">
        <v>13</v>
      </c>
      <c r="AJ1854" s="41" t="s">
        <v>3451</v>
      </c>
      <c r="AK1854" s="41">
        <v>1</v>
      </c>
      <c r="AL1854" s="186">
        <v>18625</v>
      </c>
    </row>
    <row r="1855" spans="31:38" x14ac:dyDescent="0.35">
      <c r="AE1855" s="41" t="str">
        <f t="shared" si="70"/>
        <v>CAPFOR_597_14_1_202223</v>
      </c>
      <c r="AF1855" s="41">
        <v>202223</v>
      </c>
      <c r="AG1855" s="41" t="s">
        <v>46</v>
      </c>
      <c r="AH1855" s="41">
        <v>597</v>
      </c>
      <c r="AI1855" s="41">
        <v>14</v>
      </c>
      <c r="AJ1855" s="41" t="s">
        <v>3452</v>
      </c>
      <c r="AK1855" s="41">
        <v>1</v>
      </c>
      <c r="AL1855" s="186">
        <v>0</v>
      </c>
    </row>
    <row r="1856" spans="31:38" x14ac:dyDescent="0.35">
      <c r="AE1856" s="41" t="str">
        <f t="shared" si="70"/>
        <v>CAPFOR_597_15_1_202223</v>
      </c>
      <c r="AF1856" s="41">
        <v>202223</v>
      </c>
      <c r="AG1856" s="41" t="s">
        <v>46</v>
      </c>
      <c r="AH1856" s="41">
        <v>597</v>
      </c>
      <c r="AI1856" s="41">
        <v>15</v>
      </c>
      <c r="AJ1856" s="41" t="s">
        <v>3256</v>
      </c>
      <c r="AK1856" s="41">
        <v>1</v>
      </c>
      <c r="AL1856" s="186">
        <v>0</v>
      </c>
    </row>
    <row r="1857" spans="31:38" x14ac:dyDescent="0.35">
      <c r="AE1857" s="41" t="str">
        <f t="shared" si="70"/>
        <v>CAPFOR_597_16_1_202223</v>
      </c>
      <c r="AF1857" s="41">
        <v>202223</v>
      </c>
      <c r="AG1857" s="41" t="s">
        <v>46</v>
      </c>
      <c r="AH1857" s="41">
        <v>597</v>
      </c>
      <c r="AI1857" s="41">
        <v>16</v>
      </c>
      <c r="AJ1857" s="41" t="s">
        <v>3453</v>
      </c>
      <c r="AK1857" s="41">
        <v>1</v>
      </c>
      <c r="AL1857" s="186">
        <v>18625</v>
      </c>
    </row>
    <row r="1858" spans="31:38" x14ac:dyDescent="0.35">
      <c r="AE1858" s="41" t="str">
        <f t="shared" si="70"/>
        <v>CAPFOR_597_17_1_202223</v>
      </c>
      <c r="AF1858" s="41">
        <v>202223</v>
      </c>
      <c r="AG1858" s="41" t="s">
        <v>46</v>
      </c>
      <c r="AH1858" s="41">
        <v>597</v>
      </c>
      <c r="AI1858" s="41">
        <v>17</v>
      </c>
      <c r="AJ1858" s="41" t="s">
        <v>2010</v>
      </c>
      <c r="AK1858" s="41">
        <v>1</v>
      </c>
      <c r="AL1858" s="186">
        <v>0</v>
      </c>
    </row>
    <row r="1859" spans="31:38" x14ac:dyDescent="0.35">
      <c r="AE1859" s="41" t="str">
        <f t="shared" si="70"/>
        <v>CAPFOR_597_17.1_1_202223</v>
      </c>
      <c r="AF1859" s="41">
        <v>202223</v>
      </c>
      <c r="AG1859" s="41" t="s">
        <v>46</v>
      </c>
      <c r="AH1859" s="41">
        <v>597</v>
      </c>
      <c r="AI1859" s="41">
        <v>17.100000000000001</v>
      </c>
      <c r="AJ1859" s="41" t="s">
        <v>3494</v>
      </c>
      <c r="AK1859" s="41">
        <v>1</v>
      </c>
      <c r="AL1859" s="186">
        <v>0</v>
      </c>
    </row>
    <row r="1860" spans="31:38" x14ac:dyDescent="0.35">
      <c r="AE1860" s="41" t="str">
        <f t="shared" si="70"/>
        <v>CAPFOR_597_19_3_202223</v>
      </c>
      <c r="AF1860" s="41">
        <v>202223</v>
      </c>
      <c r="AG1860" s="41" t="s">
        <v>46</v>
      </c>
      <c r="AH1860" s="41">
        <v>597</v>
      </c>
      <c r="AI1860" s="41">
        <v>19</v>
      </c>
      <c r="AJ1860" s="41" t="s">
        <v>3258</v>
      </c>
      <c r="AK1860" s="41">
        <v>3</v>
      </c>
      <c r="AL1860" s="186">
        <v>18625</v>
      </c>
    </row>
    <row r="1861" spans="31:38" x14ac:dyDescent="0.35">
      <c r="AE1861" s="41" t="str">
        <f t="shared" si="70"/>
        <v>CAPFOR_597_20_3_202223</v>
      </c>
      <c r="AF1861" s="41">
        <v>202223</v>
      </c>
      <c r="AG1861" s="41" t="s">
        <v>46</v>
      </c>
      <c r="AH1861" s="41">
        <v>597</v>
      </c>
      <c r="AI1861" s="41">
        <v>20</v>
      </c>
      <c r="AJ1861" s="41" t="s">
        <v>1308</v>
      </c>
      <c r="AK1861" s="41">
        <v>3</v>
      </c>
      <c r="AL1861" s="186">
        <v>0</v>
      </c>
    </row>
    <row r="1862" spans="31:38" x14ac:dyDescent="0.35">
      <c r="AE1862" s="41" t="str">
        <f t="shared" ref="AE1862:AE1925" si="71">AG1862&amp;"_"&amp;AH1862&amp;"_"&amp;AI1862&amp;"_"&amp;AK1862&amp;"_"&amp;AF1862</f>
        <v>CAPFOR_597_21_3_202223</v>
      </c>
      <c r="AF1862" s="41">
        <v>202223</v>
      </c>
      <c r="AG1862" s="41" t="s">
        <v>46</v>
      </c>
      <c r="AH1862" s="41">
        <v>597</v>
      </c>
      <c r="AI1862" s="41">
        <v>21</v>
      </c>
      <c r="AJ1862" s="41" t="s">
        <v>1309</v>
      </c>
      <c r="AK1862" s="41">
        <v>3</v>
      </c>
      <c r="AL1862" s="186">
        <v>1238</v>
      </c>
    </row>
    <row r="1863" spans="31:38" x14ac:dyDescent="0.35">
      <c r="AE1863" s="41" t="str">
        <f t="shared" si="71"/>
        <v>CAPFOR_597_22_3_202223</v>
      </c>
      <c r="AF1863" s="41">
        <v>202223</v>
      </c>
      <c r="AG1863" s="41" t="s">
        <v>46</v>
      </c>
      <c r="AH1863" s="41">
        <v>597</v>
      </c>
      <c r="AI1863" s="41">
        <v>22</v>
      </c>
      <c r="AJ1863" s="41" t="s">
        <v>3454</v>
      </c>
      <c r="AK1863" s="41">
        <v>3</v>
      </c>
      <c r="AL1863" s="186">
        <v>1238</v>
      </c>
    </row>
    <row r="1864" spans="31:38" x14ac:dyDescent="0.35">
      <c r="AE1864" s="41" t="str">
        <f t="shared" si="71"/>
        <v>CAPFOR_597_23_3_202223</v>
      </c>
      <c r="AF1864" s="41">
        <v>202223</v>
      </c>
      <c r="AG1864" s="41" t="s">
        <v>46</v>
      </c>
      <c r="AH1864" s="41">
        <v>597</v>
      </c>
      <c r="AI1864" s="41">
        <v>23</v>
      </c>
      <c r="AJ1864" s="41" t="s">
        <v>2027</v>
      </c>
      <c r="AK1864" s="41">
        <v>3</v>
      </c>
      <c r="AL1864" s="186">
        <v>0</v>
      </c>
    </row>
    <row r="1865" spans="31:38" x14ac:dyDescent="0.35">
      <c r="AE1865" s="41" t="str">
        <f t="shared" si="71"/>
        <v>CAPFOR_597_25_3_202223</v>
      </c>
      <c r="AF1865" s="41">
        <v>202223</v>
      </c>
      <c r="AG1865" s="41" t="s">
        <v>46</v>
      </c>
      <c r="AH1865" s="41">
        <v>597</v>
      </c>
      <c r="AI1865" s="41">
        <v>25</v>
      </c>
      <c r="AJ1865" s="41" t="s">
        <v>1370</v>
      </c>
      <c r="AK1865" s="41">
        <v>3</v>
      </c>
      <c r="AL1865" s="186">
        <v>0</v>
      </c>
    </row>
    <row r="1866" spans="31:38" x14ac:dyDescent="0.35">
      <c r="AE1866" s="41" t="str">
        <f t="shared" si="71"/>
        <v>CAPFOR_597_26_3_202223</v>
      </c>
      <c r="AF1866" s="41">
        <v>202223</v>
      </c>
      <c r="AG1866" s="41" t="s">
        <v>46</v>
      </c>
      <c r="AH1866" s="41">
        <v>597</v>
      </c>
      <c r="AI1866" s="41">
        <v>26</v>
      </c>
      <c r="AJ1866" s="41" t="s">
        <v>2032</v>
      </c>
      <c r="AK1866" s="41">
        <v>3</v>
      </c>
      <c r="AL1866" s="186">
        <v>1238</v>
      </c>
    </row>
    <row r="1867" spans="31:38" x14ac:dyDescent="0.35">
      <c r="AE1867" s="41" t="str">
        <f t="shared" si="71"/>
        <v>CAPFOR_597_27_3_202223</v>
      </c>
      <c r="AF1867" s="41">
        <v>202223</v>
      </c>
      <c r="AG1867" s="41" t="s">
        <v>46</v>
      </c>
      <c r="AH1867" s="41">
        <v>597</v>
      </c>
      <c r="AI1867" s="41">
        <v>27</v>
      </c>
      <c r="AJ1867" s="41" t="s">
        <v>2033</v>
      </c>
      <c r="AK1867" s="41">
        <v>3</v>
      </c>
      <c r="AL1867" s="186">
        <v>0</v>
      </c>
    </row>
    <row r="1868" spans="31:38" x14ac:dyDescent="0.35">
      <c r="AE1868" s="41" t="str">
        <f t="shared" si="71"/>
        <v>CAPFOR_597_28_3_202223</v>
      </c>
      <c r="AF1868" s="41">
        <v>202223</v>
      </c>
      <c r="AG1868" s="41" t="s">
        <v>46</v>
      </c>
      <c r="AH1868" s="41">
        <v>597</v>
      </c>
      <c r="AI1868" s="41">
        <v>28</v>
      </c>
      <c r="AJ1868" s="41" t="s">
        <v>2034</v>
      </c>
      <c r="AK1868" s="41">
        <v>3</v>
      </c>
      <c r="AL1868" s="186">
        <v>200</v>
      </c>
    </row>
    <row r="1869" spans="31:38" x14ac:dyDescent="0.35">
      <c r="AE1869" s="41" t="str">
        <f t="shared" si="71"/>
        <v>CAPFOR_597_29_3_202223</v>
      </c>
      <c r="AF1869" s="41">
        <v>202223</v>
      </c>
      <c r="AG1869" s="41" t="s">
        <v>46</v>
      </c>
      <c r="AH1869" s="41">
        <v>597</v>
      </c>
      <c r="AI1869" s="41">
        <v>29</v>
      </c>
      <c r="AJ1869" s="41" t="s">
        <v>2035</v>
      </c>
      <c r="AK1869" s="41">
        <v>3</v>
      </c>
      <c r="AL1869" s="186">
        <v>0</v>
      </c>
    </row>
    <row r="1870" spans="31:38" x14ac:dyDescent="0.35">
      <c r="AE1870" s="41" t="str">
        <f t="shared" si="71"/>
        <v>CAPFOR_597_30_3_202223</v>
      </c>
      <c r="AF1870" s="41">
        <v>202223</v>
      </c>
      <c r="AG1870" s="41" t="s">
        <v>46</v>
      </c>
      <c r="AH1870" s="41">
        <v>597</v>
      </c>
      <c r="AI1870" s="41">
        <v>30</v>
      </c>
      <c r="AJ1870" s="41" t="s">
        <v>1357</v>
      </c>
      <c r="AK1870" s="41">
        <v>3</v>
      </c>
      <c r="AL1870" s="186">
        <v>0</v>
      </c>
    </row>
    <row r="1871" spans="31:38" x14ac:dyDescent="0.35">
      <c r="AE1871" s="41" t="str">
        <f t="shared" si="71"/>
        <v>CAPFOR_597_30.1_3_202223</v>
      </c>
      <c r="AF1871" s="41">
        <v>202223</v>
      </c>
      <c r="AG1871" s="41" t="s">
        <v>46</v>
      </c>
      <c r="AH1871" s="41">
        <v>597</v>
      </c>
      <c r="AI1871" s="41">
        <v>30.1</v>
      </c>
      <c r="AJ1871" s="41" t="s">
        <v>3616</v>
      </c>
      <c r="AK1871" s="41">
        <v>3</v>
      </c>
      <c r="AL1871" s="186">
        <v>0</v>
      </c>
    </row>
    <row r="1872" spans="31:38" x14ac:dyDescent="0.35">
      <c r="AE1872" s="41" t="str">
        <f t="shared" si="71"/>
        <v>CAPFOR_597_30.2_3_202223</v>
      </c>
      <c r="AF1872" s="41">
        <v>202223</v>
      </c>
      <c r="AG1872" s="41" t="s">
        <v>46</v>
      </c>
      <c r="AH1872" s="41">
        <v>597</v>
      </c>
      <c r="AI1872" s="41">
        <v>30.2</v>
      </c>
      <c r="AJ1872" s="41" t="s">
        <v>3617</v>
      </c>
      <c r="AK1872" s="41">
        <v>3</v>
      </c>
      <c r="AL1872" s="186">
        <v>0</v>
      </c>
    </row>
    <row r="1873" spans="31:38" x14ac:dyDescent="0.35">
      <c r="AE1873" s="41" t="str">
        <f t="shared" si="71"/>
        <v>CAPFOR_597_31_3_202223</v>
      </c>
      <c r="AF1873" s="41">
        <v>202223</v>
      </c>
      <c r="AG1873" s="41" t="s">
        <v>46</v>
      </c>
      <c r="AH1873" s="41">
        <v>597</v>
      </c>
      <c r="AI1873" s="41">
        <v>31</v>
      </c>
      <c r="AJ1873" s="41" t="s">
        <v>1358</v>
      </c>
      <c r="AK1873" s="41">
        <v>3</v>
      </c>
      <c r="AL1873" s="186">
        <v>17187</v>
      </c>
    </row>
    <row r="1874" spans="31:38" x14ac:dyDescent="0.35">
      <c r="AE1874" s="41" t="str">
        <f t="shared" si="71"/>
        <v>CAPFOR_597_31.1_3_202223</v>
      </c>
      <c r="AF1874" s="41">
        <v>202223</v>
      </c>
      <c r="AG1874" s="41" t="s">
        <v>46</v>
      </c>
      <c r="AH1874" s="41">
        <v>597</v>
      </c>
      <c r="AI1874" s="41">
        <v>31.1</v>
      </c>
      <c r="AJ1874" s="41" t="s">
        <v>2038</v>
      </c>
      <c r="AK1874" s="41">
        <v>3</v>
      </c>
      <c r="AL1874" s="186">
        <v>17187</v>
      </c>
    </row>
    <row r="1875" spans="31:38" x14ac:dyDescent="0.35">
      <c r="AE1875" s="41" t="str">
        <f t="shared" si="71"/>
        <v>CAPFOR_597_31.2_3_202223</v>
      </c>
      <c r="AF1875" s="41">
        <v>202223</v>
      </c>
      <c r="AG1875" s="41" t="s">
        <v>46</v>
      </c>
      <c r="AH1875" s="41">
        <v>597</v>
      </c>
      <c r="AI1875" s="41">
        <v>31.2</v>
      </c>
      <c r="AJ1875" s="41" t="s">
        <v>2039</v>
      </c>
      <c r="AK1875" s="41">
        <v>3</v>
      </c>
      <c r="AL1875" s="186">
        <v>0</v>
      </c>
    </row>
    <row r="1876" spans="31:38" x14ac:dyDescent="0.35">
      <c r="AE1876" s="41" t="str">
        <f t="shared" si="71"/>
        <v>CAPFOR_597_32_3_202223</v>
      </c>
      <c r="AF1876" s="41">
        <v>202223</v>
      </c>
      <c r="AG1876" s="41" t="s">
        <v>46</v>
      </c>
      <c r="AH1876" s="41">
        <v>597</v>
      </c>
      <c r="AI1876" s="41">
        <v>32</v>
      </c>
      <c r="AJ1876" s="41" t="s">
        <v>3455</v>
      </c>
      <c r="AK1876" s="41">
        <v>3</v>
      </c>
      <c r="AL1876" s="186">
        <v>18625</v>
      </c>
    </row>
    <row r="1877" spans="31:38" x14ac:dyDescent="0.35">
      <c r="AE1877" s="41" t="str">
        <f t="shared" si="71"/>
        <v>CAPFOR_597_33_3_202223</v>
      </c>
      <c r="AF1877" s="41">
        <v>202223</v>
      </c>
      <c r="AG1877" s="41" t="s">
        <v>46</v>
      </c>
      <c r="AH1877" s="41">
        <v>597</v>
      </c>
      <c r="AI1877" s="41">
        <v>33</v>
      </c>
      <c r="AJ1877" s="41" t="s">
        <v>2043</v>
      </c>
      <c r="AK1877" s="41">
        <v>3</v>
      </c>
      <c r="AL1877" s="186">
        <v>110940.85915354015</v>
      </c>
    </row>
    <row r="1878" spans="31:38" x14ac:dyDescent="0.35">
      <c r="AE1878" s="41" t="str">
        <f t="shared" si="71"/>
        <v>CAPFOR_597_33.5_3_202223</v>
      </c>
      <c r="AF1878" s="41">
        <v>202223</v>
      </c>
      <c r="AG1878" s="41" t="s">
        <v>46</v>
      </c>
      <c r="AH1878" s="41">
        <v>597</v>
      </c>
      <c r="AI1878" s="41">
        <v>33.5</v>
      </c>
      <c r="AJ1878" s="41" t="s">
        <v>3281</v>
      </c>
      <c r="AK1878" s="41">
        <v>3</v>
      </c>
      <c r="AL1878" s="186">
        <v>0</v>
      </c>
    </row>
    <row r="1879" spans="31:38" x14ac:dyDescent="0.35">
      <c r="AE1879" s="41" t="str">
        <f t="shared" si="71"/>
        <v>CAPFOR_597_34_3_202223</v>
      </c>
      <c r="AF1879" s="41">
        <v>202223</v>
      </c>
      <c r="AG1879" s="41" t="s">
        <v>46</v>
      </c>
      <c r="AH1879" s="41">
        <v>597</v>
      </c>
      <c r="AI1879" s="41">
        <v>34</v>
      </c>
      <c r="AJ1879" s="41" t="s">
        <v>3456</v>
      </c>
      <c r="AK1879" s="41">
        <v>3</v>
      </c>
      <c r="AL1879" s="186">
        <v>17187</v>
      </c>
    </row>
    <row r="1880" spans="31:38" x14ac:dyDescent="0.35">
      <c r="AE1880" s="41" t="str">
        <f t="shared" si="71"/>
        <v>CAPFOR_597_35_3_202223</v>
      </c>
      <c r="AF1880" s="41">
        <v>202223</v>
      </c>
      <c r="AG1880" s="41" t="s">
        <v>46</v>
      </c>
      <c r="AH1880" s="41">
        <v>597</v>
      </c>
      <c r="AI1880" s="41">
        <v>35</v>
      </c>
      <c r="AJ1880" s="41" t="s">
        <v>2044</v>
      </c>
      <c r="AK1880" s="41">
        <v>3</v>
      </c>
      <c r="AL1880" s="186">
        <v>8652.2206337168209</v>
      </c>
    </row>
    <row r="1881" spans="31:38" x14ac:dyDescent="0.35">
      <c r="AE1881" s="41" t="str">
        <f t="shared" si="71"/>
        <v>CAPFOR_597_36_3_202223</v>
      </c>
      <c r="AF1881" s="41">
        <v>202223</v>
      </c>
      <c r="AG1881" s="41" t="s">
        <v>46</v>
      </c>
      <c r="AH1881" s="41">
        <v>597</v>
      </c>
      <c r="AI1881" s="41">
        <v>36</v>
      </c>
      <c r="AJ1881" s="41" t="s">
        <v>3457</v>
      </c>
      <c r="AK1881" s="41">
        <v>3</v>
      </c>
      <c r="AL1881" s="186">
        <v>8534.7793662831791</v>
      </c>
    </row>
    <row r="1882" spans="31:38" x14ac:dyDescent="0.35">
      <c r="AE1882" s="41" t="str">
        <f t="shared" si="71"/>
        <v>CAPFOR_597_37_3_202223</v>
      </c>
      <c r="AF1882" s="41">
        <v>202223</v>
      </c>
      <c r="AG1882" s="41" t="s">
        <v>46</v>
      </c>
      <c r="AH1882" s="41">
        <v>597</v>
      </c>
      <c r="AI1882" s="41">
        <v>37</v>
      </c>
      <c r="AJ1882" s="41" t="s">
        <v>3458</v>
      </c>
      <c r="AK1882" s="41">
        <v>3</v>
      </c>
      <c r="AL1882" s="186">
        <v>119475.63851982333</v>
      </c>
    </row>
    <row r="1883" spans="31:38" x14ac:dyDescent="0.35">
      <c r="AE1883" s="41" t="str">
        <f t="shared" si="71"/>
        <v>CAPFOR_597_38_3_202223</v>
      </c>
      <c r="AF1883" s="41">
        <v>202223</v>
      </c>
      <c r="AG1883" s="41" t="s">
        <v>46</v>
      </c>
      <c r="AH1883" s="41">
        <v>597</v>
      </c>
      <c r="AI1883" s="41">
        <v>38</v>
      </c>
      <c r="AJ1883" s="41" t="s">
        <v>2046</v>
      </c>
      <c r="AK1883" s="41">
        <v>3</v>
      </c>
      <c r="AL1883" s="186">
        <v>84897</v>
      </c>
    </row>
    <row r="1884" spans="31:38" x14ac:dyDescent="0.35">
      <c r="AE1884" s="41" t="str">
        <f t="shared" si="71"/>
        <v>CAPFOR_597_39_3_202223</v>
      </c>
      <c r="AF1884" s="41">
        <v>202223</v>
      </c>
      <c r="AG1884" s="41" t="s">
        <v>46</v>
      </c>
      <c r="AH1884" s="41">
        <v>597</v>
      </c>
      <c r="AI1884" s="41">
        <v>39</v>
      </c>
      <c r="AJ1884" s="41" t="s">
        <v>2047</v>
      </c>
      <c r="AK1884" s="41">
        <v>3</v>
      </c>
      <c r="AL1884" s="186">
        <v>3519</v>
      </c>
    </row>
    <row r="1885" spans="31:38" x14ac:dyDescent="0.35">
      <c r="AE1885" s="41" t="str">
        <f t="shared" si="71"/>
        <v>CAPFOR_597_40_3_202223</v>
      </c>
      <c r="AF1885" s="41">
        <v>202223</v>
      </c>
      <c r="AG1885" s="41" t="s">
        <v>46</v>
      </c>
      <c r="AH1885" s="41">
        <v>597</v>
      </c>
      <c r="AI1885" s="41">
        <v>40</v>
      </c>
      <c r="AJ1885" s="41" t="s">
        <v>2048</v>
      </c>
      <c r="AK1885" s="41">
        <v>3</v>
      </c>
      <c r="AL1885" s="186">
        <v>0</v>
      </c>
    </row>
    <row r="1886" spans="31:38" x14ac:dyDescent="0.35">
      <c r="AE1886" s="41" t="str">
        <f t="shared" si="71"/>
        <v>CAPFOR_597_41_3_202223</v>
      </c>
      <c r="AF1886" s="41">
        <v>202223</v>
      </c>
      <c r="AG1886" s="41" t="s">
        <v>46</v>
      </c>
      <c r="AH1886" s="41">
        <v>597</v>
      </c>
      <c r="AI1886" s="41">
        <v>41</v>
      </c>
      <c r="AJ1886" s="41" t="s">
        <v>2049</v>
      </c>
      <c r="AK1886" s="41">
        <v>3</v>
      </c>
      <c r="AL1886" s="186">
        <v>96312.71840647058</v>
      </c>
    </row>
    <row r="1887" spans="31:38" x14ac:dyDescent="0.35">
      <c r="AE1887" s="41" t="str">
        <f t="shared" si="71"/>
        <v>CAPFOR_597_42_3_202223</v>
      </c>
      <c r="AF1887" s="41">
        <v>202223</v>
      </c>
      <c r="AG1887" s="41" t="s">
        <v>46</v>
      </c>
      <c r="AH1887" s="41">
        <v>597</v>
      </c>
      <c r="AI1887" s="41">
        <v>42</v>
      </c>
      <c r="AJ1887" s="41" t="s">
        <v>2050</v>
      </c>
      <c r="AK1887" s="41">
        <v>3</v>
      </c>
      <c r="AL1887" s="186">
        <v>6773.6647267163244</v>
      </c>
    </row>
    <row r="1888" spans="31:38" x14ac:dyDescent="0.35">
      <c r="AE1888" s="41" t="str">
        <f t="shared" si="71"/>
        <v>CAPFOR_597_43_3_202223</v>
      </c>
      <c r="AF1888" s="41">
        <v>202223</v>
      </c>
      <c r="AG1888" s="41" t="s">
        <v>46</v>
      </c>
      <c r="AH1888" s="41">
        <v>597</v>
      </c>
      <c r="AI1888" s="41">
        <v>43</v>
      </c>
      <c r="AJ1888" s="41" t="s">
        <v>2051</v>
      </c>
      <c r="AK1888" s="41">
        <v>3</v>
      </c>
      <c r="AL1888" s="186">
        <v>0</v>
      </c>
    </row>
    <row r="1889" spans="31:38" x14ac:dyDescent="0.35">
      <c r="AE1889" s="41" t="str">
        <f t="shared" si="71"/>
        <v>CAPFOR_597_44_3_202223</v>
      </c>
      <c r="AF1889" s="41">
        <v>202223</v>
      </c>
      <c r="AG1889" s="41" t="s">
        <v>46</v>
      </c>
      <c r="AH1889" s="41">
        <v>597</v>
      </c>
      <c r="AI1889" s="41">
        <v>44</v>
      </c>
      <c r="AJ1889" s="41" t="s">
        <v>3261</v>
      </c>
      <c r="AK1889" s="41">
        <v>3</v>
      </c>
      <c r="AL1889" s="186">
        <v>116389</v>
      </c>
    </row>
    <row r="1890" spans="31:38" x14ac:dyDescent="0.35">
      <c r="AE1890" s="41" t="str">
        <f t="shared" si="71"/>
        <v>CAPFOR_597_45_3_202223</v>
      </c>
      <c r="AF1890" s="41">
        <v>202223</v>
      </c>
      <c r="AG1890" s="41" t="s">
        <v>46</v>
      </c>
      <c r="AH1890" s="41">
        <v>597</v>
      </c>
      <c r="AI1890" s="41">
        <v>45</v>
      </c>
      <c r="AJ1890" s="41" t="s">
        <v>3262</v>
      </c>
      <c r="AK1890" s="41">
        <v>3</v>
      </c>
      <c r="AL1890" s="186">
        <v>125689</v>
      </c>
    </row>
    <row r="1891" spans="31:38" x14ac:dyDescent="0.35">
      <c r="AE1891" s="41" t="str">
        <f t="shared" si="71"/>
        <v>CAPFOR_597_46_3_202223</v>
      </c>
      <c r="AF1891" s="41">
        <v>202223</v>
      </c>
      <c r="AG1891" s="41" t="s">
        <v>46</v>
      </c>
      <c r="AH1891" s="41">
        <v>597</v>
      </c>
      <c r="AI1891" s="41">
        <v>46</v>
      </c>
      <c r="AJ1891" s="41" t="s">
        <v>2060</v>
      </c>
      <c r="AK1891" s="41">
        <v>3</v>
      </c>
      <c r="AL1891" s="186">
        <v>0</v>
      </c>
    </row>
    <row r="1892" spans="31:38" x14ac:dyDescent="0.35">
      <c r="AE1892" s="41" t="str">
        <f t="shared" si="71"/>
        <v>CAPFOR_597_47_3_202223</v>
      </c>
      <c r="AF1892" s="41">
        <v>202223</v>
      </c>
      <c r="AG1892" s="41" t="s">
        <v>46</v>
      </c>
      <c r="AH1892" s="41">
        <v>597</v>
      </c>
      <c r="AI1892" s="41">
        <v>47</v>
      </c>
      <c r="AJ1892" s="41" t="s">
        <v>2061</v>
      </c>
      <c r="AK1892" s="41">
        <v>3</v>
      </c>
      <c r="AL1892" s="186">
        <v>0</v>
      </c>
    </row>
    <row r="1893" spans="31:38" x14ac:dyDescent="0.35">
      <c r="AE1893" s="41" t="str">
        <f t="shared" si="71"/>
        <v>CAPFOR_597_48_3_202223</v>
      </c>
      <c r="AF1893" s="41">
        <v>202223</v>
      </c>
      <c r="AG1893" s="41" t="s">
        <v>46</v>
      </c>
      <c r="AH1893" s="41">
        <v>597</v>
      </c>
      <c r="AI1893" s="41">
        <v>48</v>
      </c>
      <c r="AJ1893" s="41" t="s">
        <v>2029</v>
      </c>
      <c r="AK1893" s="41">
        <v>3</v>
      </c>
      <c r="AL1893" s="186">
        <v>0</v>
      </c>
    </row>
    <row r="1894" spans="31:38" x14ac:dyDescent="0.35">
      <c r="AE1894" s="41" t="str">
        <f t="shared" si="71"/>
        <v>CAPFOR_597_49_3_202223</v>
      </c>
      <c r="AF1894" s="41">
        <v>202223</v>
      </c>
      <c r="AG1894" s="41" t="s">
        <v>46</v>
      </c>
      <c r="AH1894" s="41">
        <v>597</v>
      </c>
      <c r="AI1894" s="41">
        <v>49</v>
      </c>
      <c r="AJ1894" s="41" t="s">
        <v>2030</v>
      </c>
      <c r="AK1894" s="41">
        <v>3</v>
      </c>
      <c r="AL1894" s="186">
        <v>0</v>
      </c>
    </row>
    <row r="1895" spans="31:38" x14ac:dyDescent="0.35">
      <c r="AE1895" s="41" t="str">
        <f t="shared" si="71"/>
        <v>CAPFOR_597_50_3_202223</v>
      </c>
      <c r="AF1895" s="41">
        <v>202223</v>
      </c>
      <c r="AG1895" s="41" t="s">
        <v>46</v>
      </c>
      <c r="AH1895" s="41">
        <v>597</v>
      </c>
      <c r="AI1895" s="41">
        <v>50</v>
      </c>
      <c r="AJ1895" s="41" t="s">
        <v>2031</v>
      </c>
      <c r="AK1895" s="41">
        <v>3</v>
      </c>
      <c r="AL1895" s="186">
        <v>0</v>
      </c>
    </row>
    <row r="1896" spans="31:38" x14ac:dyDescent="0.35">
      <c r="AE1896" s="41" t="str">
        <f t="shared" si="71"/>
        <v>CAPFOR_598_1_1_202223</v>
      </c>
      <c r="AF1896" s="41">
        <v>202223</v>
      </c>
      <c r="AG1896" s="41" t="s">
        <v>46</v>
      </c>
      <c r="AH1896" s="41">
        <v>598</v>
      </c>
      <c r="AI1896" s="41">
        <v>1</v>
      </c>
      <c r="AJ1896" s="41" t="s">
        <v>1334</v>
      </c>
      <c r="AK1896" s="41">
        <v>1</v>
      </c>
      <c r="AL1896" s="186">
        <v>0</v>
      </c>
    </row>
    <row r="1897" spans="31:38" x14ac:dyDescent="0.35">
      <c r="AE1897" s="41" t="str">
        <f t="shared" si="71"/>
        <v>CAPFOR_598_2_1_202223</v>
      </c>
      <c r="AF1897" s="41">
        <v>202223</v>
      </c>
      <c r="AG1897" s="41" t="s">
        <v>46</v>
      </c>
      <c r="AH1897" s="41">
        <v>598</v>
      </c>
      <c r="AI1897" s="41">
        <v>2</v>
      </c>
      <c r="AJ1897" s="41" t="s">
        <v>3254</v>
      </c>
      <c r="AK1897" s="41">
        <v>1</v>
      </c>
      <c r="AL1897" s="186">
        <v>0</v>
      </c>
    </row>
    <row r="1898" spans="31:38" x14ac:dyDescent="0.35">
      <c r="AE1898" s="41" t="str">
        <f t="shared" si="71"/>
        <v>CAPFOR_598_3_1_202223</v>
      </c>
      <c r="AF1898" s="41">
        <v>202223</v>
      </c>
      <c r="AG1898" s="41" t="s">
        <v>46</v>
      </c>
      <c r="AH1898" s="41">
        <v>598</v>
      </c>
      <c r="AI1898" s="41">
        <v>3</v>
      </c>
      <c r="AJ1898" s="41" t="s">
        <v>3165</v>
      </c>
      <c r="AK1898" s="41">
        <v>1</v>
      </c>
      <c r="AL1898" s="186">
        <v>0</v>
      </c>
    </row>
    <row r="1899" spans="31:38" x14ac:dyDescent="0.35">
      <c r="AE1899" s="41" t="str">
        <f t="shared" si="71"/>
        <v>CAPFOR_598_4_1_202223</v>
      </c>
      <c r="AF1899" s="41">
        <v>202223</v>
      </c>
      <c r="AG1899" s="41" t="s">
        <v>46</v>
      </c>
      <c r="AH1899" s="41">
        <v>598</v>
      </c>
      <c r="AI1899" s="41">
        <v>4</v>
      </c>
      <c r="AJ1899" s="41" t="s">
        <v>3255</v>
      </c>
      <c r="AK1899" s="41">
        <v>1</v>
      </c>
      <c r="AL1899" s="186">
        <v>0</v>
      </c>
    </row>
    <row r="1900" spans="31:38" x14ac:dyDescent="0.35">
      <c r="AE1900" s="41" t="str">
        <f t="shared" si="71"/>
        <v>CAPFOR_598_5_1_202223</v>
      </c>
      <c r="AF1900" s="41">
        <v>202223</v>
      </c>
      <c r="AG1900" s="41" t="s">
        <v>46</v>
      </c>
      <c r="AH1900" s="41">
        <v>598</v>
      </c>
      <c r="AI1900" s="41">
        <v>5</v>
      </c>
      <c r="AJ1900" s="41" t="s">
        <v>664</v>
      </c>
      <c r="AK1900" s="41">
        <v>1</v>
      </c>
      <c r="AL1900" s="186">
        <v>0</v>
      </c>
    </row>
    <row r="1901" spans="31:38" x14ac:dyDescent="0.35">
      <c r="AE1901" s="41" t="str">
        <f t="shared" si="71"/>
        <v>CAPFOR_598_6_1_202223</v>
      </c>
      <c r="AF1901" s="41">
        <v>202223</v>
      </c>
      <c r="AG1901" s="41" t="s">
        <v>46</v>
      </c>
      <c r="AH1901" s="41">
        <v>598</v>
      </c>
      <c r="AI1901" s="41">
        <v>6</v>
      </c>
      <c r="AJ1901" s="41" t="s">
        <v>3192</v>
      </c>
      <c r="AK1901" s="41">
        <v>1</v>
      </c>
      <c r="AL1901" s="186">
        <v>0</v>
      </c>
    </row>
    <row r="1902" spans="31:38" x14ac:dyDescent="0.35">
      <c r="AE1902" s="41" t="str">
        <f t="shared" si="71"/>
        <v>CAPFOR_598_7_1_202223</v>
      </c>
      <c r="AF1902" s="41">
        <v>202223</v>
      </c>
      <c r="AG1902" s="41" t="s">
        <v>46</v>
      </c>
      <c r="AH1902" s="41">
        <v>598</v>
      </c>
      <c r="AI1902" s="41">
        <v>7</v>
      </c>
      <c r="AJ1902" s="41" t="s">
        <v>2157</v>
      </c>
      <c r="AK1902" s="41">
        <v>1</v>
      </c>
      <c r="AL1902" s="186">
        <v>0</v>
      </c>
    </row>
    <row r="1903" spans="31:38" x14ac:dyDescent="0.35">
      <c r="AE1903" s="41" t="str">
        <f t="shared" si="71"/>
        <v>CAPFOR_598_8_1_202223</v>
      </c>
      <c r="AF1903" s="41">
        <v>202223</v>
      </c>
      <c r="AG1903" s="41" t="s">
        <v>46</v>
      </c>
      <c r="AH1903" s="41">
        <v>598</v>
      </c>
      <c r="AI1903" s="41">
        <v>8</v>
      </c>
      <c r="AJ1903" s="41" t="s">
        <v>3449</v>
      </c>
      <c r="AK1903" s="41">
        <v>1</v>
      </c>
      <c r="AL1903" s="186">
        <v>0</v>
      </c>
    </row>
    <row r="1904" spans="31:38" x14ac:dyDescent="0.35">
      <c r="AE1904" s="41" t="str">
        <f t="shared" si="71"/>
        <v>CAPFOR_598_9_1_202223</v>
      </c>
      <c r="AF1904" s="41">
        <v>202223</v>
      </c>
      <c r="AG1904" s="41" t="s">
        <v>46</v>
      </c>
      <c r="AH1904" s="41">
        <v>598</v>
      </c>
      <c r="AI1904" s="41">
        <v>9</v>
      </c>
      <c r="AJ1904" s="41" t="s">
        <v>2322</v>
      </c>
      <c r="AK1904" s="41">
        <v>1</v>
      </c>
      <c r="AL1904" s="186">
        <v>0</v>
      </c>
    </row>
    <row r="1905" spans="31:38" x14ac:dyDescent="0.35">
      <c r="AE1905" s="41" t="str">
        <f t="shared" si="71"/>
        <v>CAPFOR_598_10_1_202223</v>
      </c>
      <c r="AF1905" s="41">
        <v>202223</v>
      </c>
      <c r="AG1905" s="41" t="s">
        <v>46</v>
      </c>
      <c r="AH1905" s="41">
        <v>598</v>
      </c>
      <c r="AI1905" s="41">
        <v>10</v>
      </c>
      <c r="AJ1905" s="41" t="s">
        <v>3196</v>
      </c>
      <c r="AK1905" s="41">
        <v>1</v>
      </c>
      <c r="AL1905" s="186">
        <v>0</v>
      </c>
    </row>
    <row r="1906" spans="31:38" x14ac:dyDescent="0.35">
      <c r="AE1906" s="41" t="str">
        <f t="shared" si="71"/>
        <v>CAPFOR_598_11_1_202223</v>
      </c>
      <c r="AF1906" s="41">
        <v>202223</v>
      </c>
      <c r="AG1906" s="41" t="s">
        <v>46</v>
      </c>
      <c r="AH1906" s="41">
        <v>598</v>
      </c>
      <c r="AI1906" s="41">
        <v>11</v>
      </c>
      <c r="AJ1906" s="41" t="s">
        <v>3450</v>
      </c>
      <c r="AK1906" s="41">
        <v>1</v>
      </c>
      <c r="AL1906" s="186">
        <v>0</v>
      </c>
    </row>
    <row r="1907" spans="31:38" x14ac:dyDescent="0.35">
      <c r="AE1907" s="41" t="str">
        <f t="shared" si="71"/>
        <v>CAPFOR_598_12_1_202223</v>
      </c>
      <c r="AF1907" s="41">
        <v>202223</v>
      </c>
      <c r="AG1907" s="41" t="s">
        <v>46</v>
      </c>
      <c r="AH1907" s="41">
        <v>598</v>
      </c>
      <c r="AI1907" s="41">
        <v>12</v>
      </c>
      <c r="AJ1907" s="41" t="s">
        <v>3170</v>
      </c>
      <c r="AK1907" s="41">
        <v>1</v>
      </c>
      <c r="AL1907" s="186">
        <v>84620.5</v>
      </c>
    </row>
    <row r="1908" spans="31:38" x14ac:dyDescent="0.35">
      <c r="AE1908" s="41" t="str">
        <f t="shared" si="71"/>
        <v>CAPFOR_598_13_1_202223</v>
      </c>
      <c r="AF1908" s="41">
        <v>202223</v>
      </c>
      <c r="AG1908" s="41" t="s">
        <v>46</v>
      </c>
      <c r="AH1908" s="41">
        <v>598</v>
      </c>
      <c r="AI1908" s="41">
        <v>13</v>
      </c>
      <c r="AJ1908" s="41" t="s">
        <v>3451</v>
      </c>
      <c r="AK1908" s="41">
        <v>1</v>
      </c>
      <c r="AL1908" s="186">
        <v>84620.5</v>
      </c>
    </row>
    <row r="1909" spans="31:38" x14ac:dyDescent="0.35">
      <c r="AE1909" s="41" t="str">
        <f t="shared" si="71"/>
        <v>CAPFOR_598_14_1_202223</v>
      </c>
      <c r="AF1909" s="41">
        <v>202223</v>
      </c>
      <c r="AG1909" s="41" t="s">
        <v>46</v>
      </c>
      <c r="AH1909" s="41">
        <v>598</v>
      </c>
      <c r="AI1909" s="41">
        <v>14</v>
      </c>
      <c r="AJ1909" s="41" t="s">
        <v>3452</v>
      </c>
      <c r="AK1909" s="41">
        <v>1</v>
      </c>
      <c r="AL1909" s="186">
        <v>0</v>
      </c>
    </row>
    <row r="1910" spans="31:38" x14ac:dyDescent="0.35">
      <c r="AE1910" s="41" t="str">
        <f t="shared" si="71"/>
        <v>CAPFOR_598_15_1_202223</v>
      </c>
      <c r="AF1910" s="41">
        <v>202223</v>
      </c>
      <c r="AG1910" s="41" t="s">
        <v>46</v>
      </c>
      <c r="AH1910" s="41">
        <v>598</v>
      </c>
      <c r="AI1910" s="41">
        <v>15</v>
      </c>
      <c r="AJ1910" s="41" t="s">
        <v>3256</v>
      </c>
      <c r="AK1910" s="41">
        <v>1</v>
      </c>
      <c r="AL1910" s="186">
        <v>0</v>
      </c>
    </row>
    <row r="1911" spans="31:38" x14ac:dyDescent="0.35">
      <c r="AE1911" s="41" t="str">
        <f t="shared" si="71"/>
        <v>CAPFOR_598_16_1_202223</v>
      </c>
      <c r="AF1911" s="41">
        <v>202223</v>
      </c>
      <c r="AG1911" s="41" t="s">
        <v>46</v>
      </c>
      <c r="AH1911" s="41">
        <v>598</v>
      </c>
      <c r="AI1911" s="41">
        <v>16</v>
      </c>
      <c r="AJ1911" s="41" t="s">
        <v>3453</v>
      </c>
      <c r="AK1911" s="41">
        <v>1</v>
      </c>
      <c r="AL1911" s="186">
        <v>84620.5</v>
      </c>
    </row>
    <row r="1912" spans="31:38" x14ac:dyDescent="0.35">
      <c r="AE1912" s="41" t="str">
        <f t="shared" si="71"/>
        <v>CAPFOR_598_17_1_202223</v>
      </c>
      <c r="AF1912" s="41">
        <v>202223</v>
      </c>
      <c r="AG1912" s="41" t="s">
        <v>46</v>
      </c>
      <c r="AH1912" s="41">
        <v>598</v>
      </c>
      <c r="AI1912" s="41">
        <v>17</v>
      </c>
      <c r="AJ1912" s="41" t="s">
        <v>2010</v>
      </c>
      <c r="AK1912" s="41">
        <v>1</v>
      </c>
      <c r="AL1912" s="186">
        <v>0</v>
      </c>
    </row>
    <row r="1913" spans="31:38" x14ac:dyDescent="0.35">
      <c r="AE1913" s="41" t="str">
        <f t="shared" si="71"/>
        <v>CAPFOR_598_17.1_1_202223</v>
      </c>
      <c r="AF1913" s="41">
        <v>202223</v>
      </c>
      <c r="AG1913" s="41" t="s">
        <v>46</v>
      </c>
      <c r="AH1913" s="41">
        <v>598</v>
      </c>
      <c r="AI1913" s="41">
        <v>17.100000000000001</v>
      </c>
      <c r="AJ1913" s="41" t="s">
        <v>3494</v>
      </c>
      <c r="AK1913" s="41">
        <v>1</v>
      </c>
      <c r="AL1913" s="186">
        <v>0</v>
      </c>
    </row>
    <row r="1914" spans="31:38" x14ac:dyDescent="0.35">
      <c r="AE1914" s="41" t="str">
        <f t="shared" si="71"/>
        <v>CAPFOR_598_19_3_202223</v>
      </c>
      <c r="AF1914" s="41">
        <v>202223</v>
      </c>
      <c r="AG1914" s="41" t="s">
        <v>46</v>
      </c>
      <c r="AH1914" s="41">
        <v>598</v>
      </c>
      <c r="AI1914" s="41">
        <v>19</v>
      </c>
      <c r="AJ1914" s="41" t="s">
        <v>3258</v>
      </c>
      <c r="AK1914" s="41">
        <v>3</v>
      </c>
      <c r="AL1914" s="186">
        <v>84620.5</v>
      </c>
    </row>
    <row r="1915" spans="31:38" x14ac:dyDescent="0.35">
      <c r="AE1915" s="41" t="str">
        <f t="shared" si="71"/>
        <v>CAPFOR_598_20_3_202223</v>
      </c>
      <c r="AF1915" s="41">
        <v>202223</v>
      </c>
      <c r="AG1915" s="41" t="s">
        <v>46</v>
      </c>
      <c r="AH1915" s="41">
        <v>598</v>
      </c>
      <c r="AI1915" s="41">
        <v>20</v>
      </c>
      <c r="AJ1915" s="41" t="s">
        <v>1308</v>
      </c>
      <c r="AK1915" s="41">
        <v>3</v>
      </c>
      <c r="AL1915" s="186">
        <v>0</v>
      </c>
    </row>
    <row r="1916" spans="31:38" x14ac:dyDescent="0.35">
      <c r="AE1916" s="41" t="str">
        <f t="shared" si="71"/>
        <v>CAPFOR_598_21_3_202223</v>
      </c>
      <c r="AF1916" s="41">
        <v>202223</v>
      </c>
      <c r="AG1916" s="41" t="s">
        <v>46</v>
      </c>
      <c r="AH1916" s="41">
        <v>598</v>
      </c>
      <c r="AI1916" s="41">
        <v>21</v>
      </c>
      <c r="AJ1916" s="41" t="s">
        <v>1309</v>
      </c>
      <c r="AK1916" s="41">
        <v>3</v>
      </c>
      <c r="AL1916" s="186">
        <v>2460</v>
      </c>
    </row>
    <row r="1917" spans="31:38" x14ac:dyDescent="0.35">
      <c r="AE1917" s="41" t="str">
        <f t="shared" si="71"/>
        <v>CAPFOR_598_22_3_202223</v>
      </c>
      <c r="AF1917" s="41">
        <v>202223</v>
      </c>
      <c r="AG1917" s="41" t="s">
        <v>46</v>
      </c>
      <c r="AH1917" s="41">
        <v>598</v>
      </c>
      <c r="AI1917" s="41">
        <v>22</v>
      </c>
      <c r="AJ1917" s="41" t="s">
        <v>3454</v>
      </c>
      <c r="AK1917" s="41">
        <v>3</v>
      </c>
      <c r="AL1917" s="186">
        <v>2460</v>
      </c>
    </row>
    <row r="1918" spans="31:38" x14ac:dyDescent="0.35">
      <c r="AE1918" s="41" t="str">
        <f t="shared" si="71"/>
        <v>CAPFOR_598_23_3_202223</v>
      </c>
      <c r="AF1918" s="41">
        <v>202223</v>
      </c>
      <c r="AG1918" s="41" t="s">
        <v>46</v>
      </c>
      <c r="AH1918" s="41">
        <v>598</v>
      </c>
      <c r="AI1918" s="41">
        <v>23</v>
      </c>
      <c r="AJ1918" s="41" t="s">
        <v>2027</v>
      </c>
      <c r="AK1918" s="41">
        <v>3</v>
      </c>
      <c r="AL1918" s="186">
        <v>0</v>
      </c>
    </row>
    <row r="1919" spans="31:38" x14ac:dyDescent="0.35">
      <c r="AE1919" s="41" t="str">
        <f t="shared" si="71"/>
        <v>CAPFOR_598_25_3_202223</v>
      </c>
      <c r="AF1919" s="41">
        <v>202223</v>
      </c>
      <c r="AG1919" s="41" t="s">
        <v>46</v>
      </c>
      <c r="AH1919" s="41">
        <v>598</v>
      </c>
      <c r="AI1919" s="41">
        <v>25</v>
      </c>
      <c r="AJ1919" s="41" t="s">
        <v>1370</v>
      </c>
      <c r="AK1919" s="41">
        <v>3</v>
      </c>
      <c r="AL1919" s="186">
        <v>5369</v>
      </c>
    </row>
    <row r="1920" spans="31:38" x14ac:dyDescent="0.35">
      <c r="AE1920" s="41" t="str">
        <f t="shared" si="71"/>
        <v>CAPFOR_598_26_3_202223</v>
      </c>
      <c r="AF1920" s="41">
        <v>202223</v>
      </c>
      <c r="AG1920" s="41" t="s">
        <v>46</v>
      </c>
      <c r="AH1920" s="41">
        <v>598</v>
      </c>
      <c r="AI1920" s="41">
        <v>26</v>
      </c>
      <c r="AJ1920" s="41" t="s">
        <v>2032</v>
      </c>
      <c r="AK1920" s="41">
        <v>3</v>
      </c>
      <c r="AL1920" s="186">
        <v>1386</v>
      </c>
    </row>
    <row r="1921" spans="31:38" x14ac:dyDescent="0.35">
      <c r="AE1921" s="41" t="str">
        <f t="shared" si="71"/>
        <v>CAPFOR_598_27_3_202223</v>
      </c>
      <c r="AF1921" s="41">
        <v>202223</v>
      </c>
      <c r="AG1921" s="41" t="s">
        <v>46</v>
      </c>
      <c r="AH1921" s="41">
        <v>598</v>
      </c>
      <c r="AI1921" s="41">
        <v>27</v>
      </c>
      <c r="AJ1921" s="41" t="s">
        <v>2033</v>
      </c>
      <c r="AK1921" s="41">
        <v>3</v>
      </c>
      <c r="AL1921" s="186">
        <v>0</v>
      </c>
    </row>
    <row r="1922" spans="31:38" x14ac:dyDescent="0.35">
      <c r="AE1922" s="41" t="str">
        <f t="shared" si="71"/>
        <v>CAPFOR_598_28_3_202223</v>
      </c>
      <c r="AF1922" s="41">
        <v>202223</v>
      </c>
      <c r="AG1922" s="41" t="s">
        <v>46</v>
      </c>
      <c r="AH1922" s="41">
        <v>598</v>
      </c>
      <c r="AI1922" s="41">
        <v>28</v>
      </c>
      <c r="AJ1922" s="41" t="s">
        <v>2034</v>
      </c>
      <c r="AK1922" s="41">
        <v>3</v>
      </c>
      <c r="AL1922" s="186">
        <v>44203.5</v>
      </c>
    </row>
    <row r="1923" spans="31:38" x14ac:dyDescent="0.35">
      <c r="AE1923" s="41" t="str">
        <f t="shared" si="71"/>
        <v>CAPFOR_598_29_3_202223</v>
      </c>
      <c r="AF1923" s="41">
        <v>202223</v>
      </c>
      <c r="AG1923" s="41" t="s">
        <v>46</v>
      </c>
      <c r="AH1923" s="41">
        <v>598</v>
      </c>
      <c r="AI1923" s="41">
        <v>29</v>
      </c>
      <c r="AJ1923" s="41" t="s">
        <v>2035</v>
      </c>
      <c r="AK1923" s="41">
        <v>3</v>
      </c>
      <c r="AL1923" s="186">
        <v>0</v>
      </c>
    </row>
    <row r="1924" spans="31:38" x14ac:dyDescent="0.35">
      <c r="AE1924" s="41" t="str">
        <f t="shared" si="71"/>
        <v>CAPFOR_598_30_3_202223</v>
      </c>
      <c r="AF1924" s="41">
        <v>202223</v>
      </c>
      <c r="AG1924" s="41" t="s">
        <v>46</v>
      </c>
      <c r="AH1924" s="41">
        <v>598</v>
      </c>
      <c r="AI1924" s="41">
        <v>30</v>
      </c>
      <c r="AJ1924" s="41" t="s">
        <v>1357</v>
      </c>
      <c r="AK1924" s="41">
        <v>3</v>
      </c>
      <c r="AL1924" s="186">
        <v>0</v>
      </c>
    </row>
    <row r="1925" spans="31:38" x14ac:dyDescent="0.35">
      <c r="AE1925" s="41" t="str">
        <f t="shared" si="71"/>
        <v>CAPFOR_598_30.1_3_202223</v>
      </c>
      <c r="AF1925" s="41">
        <v>202223</v>
      </c>
      <c r="AG1925" s="41" t="s">
        <v>46</v>
      </c>
      <c r="AH1925" s="41">
        <v>598</v>
      </c>
      <c r="AI1925" s="41">
        <v>30.1</v>
      </c>
      <c r="AJ1925" s="41" t="s">
        <v>3616</v>
      </c>
      <c r="AK1925" s="41">
        <v>3</v>
      </c>
      <c r="AL1925" s="186">
        <v>0</v>
      </c>
    </row>
    <row r="1926" spans="31:38" x14ac:dyDescent="0.35">
      <c r="AE1926" s="41" t="str">
        <f t="shared" ref="AE1926:AE1989" si="72">AG1926&amp;"_"&amp;AH1926&amp;"_"&amp;AI1926&amp;"_"&amp;AK1926&amp;"_"&amp;AF1926</f>
        <v>CAPFOR_598_30.2_3_202223</v>
      </c>
      <c r="AF1926" s="41">
        <v>202223</v>
      </c>
      <c r="AG1926" s="41" t="s">
        <v>46</v>
      </c>
      <c r="AH1926" s="41">
        <v>598</v>
      </c>
      <c r="AI1926" s="41">
        <v>30.2</v>
      </c>
      <c r="AJ1926" s="41" t="s">
        <v>3617</v>
      </c>
      <c r="AK1926" s="41">
        <v>3</v>
      </c>
      <c r="AL1926" s="186">
        <v>0</v>
      </c>
    </row>
    <row r="1927" spans="31:38" x14ac:dyDescent="0.35">
      <c r="AE1927" s="41" t="str">
        <f t="shared" si="72"/>
        <v>CAPFOR_598_31_3_202223</v>
      </c>
      <c r="AF1927" s="41">
        <v>202223</v>
      </c>
      <c r="AG1927" s="41" t="s">
        <v>46</v>
      </c>
      <c r="AH1927" s="41">
        <v>598</v>
      </c>
      <c r="AI1927" s="41">
        <v>31</v>
      </c>
      <c r="AJ1927" s="41" t="s">
        <v>1358</v>
      </c>
      <c r="AK1927" s="41">
        <v>3</v>
      </c>
      <c r="AL1927" s="186">
        <v>33662</v>
      </c>
    </row>
    <row r="1928" spans="31:38" x14ac:dyDescent="0.35">
      <c r="AE1928" s="41" t="str">
        <f t="shared" si="72"/>
        <v>CAPFOR_598_31.1_3_202223</v>
      </c>
      <c r="AF1928" s="41">
        <v>202223</v>
      </c>
      <c r="AG1928" s="41" t="s">
        <v>46</v>
      </c>
      <c r="AH1928" s="41">
        <v>598</v>
      </c>
      <c r="AI1928" s="41">
        <v>31.1</v>
      </c>
      <c r="AJ1928" s="41" t="s">
        <v>2038</v>
      </c>
      <c r="AK1928" s="41">
        <v>3</v>
      </c>
      <c r="AL1928" s="186">
        <v>33662</v>
      </c>
    </row>
    <row r="1929" spans="31:38" x14ac:dyDescent="0.35">
      <c r="AE1929" s="41" t="str">
        <f t="shared" si="72"/>
        <v>CAPFOR_598_31.2_3_202223</v>
      </c>
      <c r="AF1929" s="41">
        <v>202223</v>
      </c>
      <c r="AG1929" s="41" t="s">
        <v>46</v>
      </c>
      <c r="AH1929" s="41">
        <v>598</v>
      </c>
      <c r="AI1929" s="41">
        <v>31.2</v>
      </c>
      <c r="AJ1929" s="41" t="s">
        <v>2039</v>
      </c>
      <c r="AK1929" s="41">
        <v>3</v>
      </c>
      <c r="AL1929" s="186">
        <v>0</v>
      </c>
    </row>
    <row r="1930" spans="31:38" x14ac:dyDescent="0.35">
      <c r="AE1930" s="41" t="str">
        <f t="shared" si="72"/>
        <v>CAPFOR_598_32_3_202223</v>
      </c>
      <c r="AF1930" s="41">
        <v>202223</v>
      </c>
      <c r="AG1930" s="41" t="s">
        <v>46</v>
      </c>
      <c r="AH1930" s="41">
        <v>598</v>
      </c>
      <c r="AI1930" s="41">
        <v>32</v>
      </c>
      <c r="AJ1930" s="41" t="s">
        <v>3455</v>
      </c>
      <c r="AK1930" s="41">
        <v>3</v>
      </c>
      <c r="AL1930" s="186">
        <v>84620.5</v>
      </c>
    </row>
    <row r="1931" spans="31:38" x14ac:dyDescent="0.35">
      <c r="AE1931" s="41" t="str">
        <f t="shared" si="72"/>
        <v>CAPFOR_598_33_3_202223</v>
      </c>
      <c r="AF1931" s="41">
        <v>202223</v>
      </c>
      <c r="AG1931" s="41" t="s">
        <v>46</v>
      </c>
      <c r="AH1931" s="41">
        <v>598</v>
      </c>
      <c r="AI1931" s="41">
        <v>33</v>
      </c>
      <c r="AJ1931" s="41" t="s">
        <v>2043</v>
      </c>
      <c r="AK1931" s="41">
        <v>3</v>
      </c>
      <c r="AL1931" s="186">
        <v>84060</v>
      </c>
    </row>
    <row r="1932" spans="31:38" x14ac:dyDescent="0.35">
      <c r="AE1932" s="41" t="str">
        <f t="shared" si="72"/>
        <v>CAPFOR_598_33.5_3_202223</v>
      </c>
      <c r="AF1932" s="41">
        <v>202223</v>
      </c>
      <c r="AG1932" s="41" t="s">
        <v>46</v>
      </c>
      <c r="AH1932" s="41">
        <v>598</v>
      </c>
      <c r="AI1932" s="41">
        <v>33.5</v>
      </c>
      <c r="AJ1932" s="41" t="s">
        <v>3281</v>
      </c>
      <c r="AK1932" s="41">
        <v>3</v>
      </c>
      <c r="AL1932" s="186">
        <v>0</v>
      </c>
    </row>
    <row r="1933" spans="31:38" x14ac:dyDescent="0.35">
      <c r="AE1933" s="41" t="str">
        <f t="shared" si="72"/>
        <v>CAPFOR_598_34_3_202223</v>
      </c>
      <c r="AF1933" s="41">
        <v>202223</v>
      </c>
      <c r="AG1933" s="41" t="s">
        <v>46</v>
      </c>
      <c r="AH1933" s="41">
        <v>598</v>
      </c>
      <c r="AI1933" s="41">
        <v>34</v>
      </c>
      <c r="AJ1933" s="41" t="s">
        <v>3456</v>
      </c>
      <c r="AK1933" s="41">
        <v>3</v>
      </c>
      <c r="AL1933" s="186">
        <v>33662</v>
      </c>
    </row>
    <row r="1934" spans="31:38" x14ac:dyDescent="0.35">
      <c r="AE1934" s="41" t="str">
        <f t="shared" si="72"/>
        <v>CAPFOR_598_35_3_202223</v>
      </c>
      <c r="AF1934" s="41">
        <v>202223</v>
      </c>
      <c r="AG1934" s="41" t="s">
        <v>46</v>
      </c>
      <c r="AH1934" s="41">
        <v>598</v>
      </c>
      <c r="AI1934" s="41">
        <v>35</v>
      </c>
      <c r="AJ1934" s="41" t="s">
        <v>2044</v>
      </c>
      <c r="AK1934" s="41">
        <v>3</v>
      </c>
      <c r="AL1934" s="186">
        <v>4629</v>
      </c>
    </row>
    <row r="1935" spans="31:38" x14ac:dyDescent="0.35">
      <c r="AE1935" s="41" t="str">
        <f t="shared" si="72"/>
        <v>CAPFOR_598_36_3_202223</v>
      </c>
      <c r="AF1935" s="41">
        <v>202223</v>
      </c>
      <c r="AG1935" s="41" t="s">
        <v>46</v>
      </c>
      <c r="AH1935" s="41">
        <v>598</v>
      </c>
      <c r="AI1935" s="41">
        <v>36</v>
      </c>
      <c r="AJ1935" s="41" t="s">
        <v>3457</v>
      </c>
      <c r="AK1935" s="41">
        <v>3</v>
      </c>
      <c r="AL1935" s="186">
        <v>29033</v>
      </c>
    </row>
    <row r="1936" spans="31:38" x14ac:dyDescent="0.35">
      <c r="AE1936" s="41" t="str">
        <f t="shared" si="72"/>
        <v>CAPFOR_598_37_3_202223</v>
      </c>
      <c r="AF1936" s="41">
        <v>202223</v>
      </c>
      <c r="AG1936" s="41" t="s">
        <v>46</v>
      </c>
      <c r="AH1936" s="41">
        <v>598</v>
      </c>
      <c r="AI1936" s="41">
        <v>37</v>
      </c>
      <c r="AJ1936" s="41" t="s">
        <v>3458</v>
      </c>
      <c r="AK1936" s="41">
        <v>3</v>
      </c>
      <c r="AL1936" s="186">
        <v>113093</v>
      </c>
    </row>
    <row r="1937" spans="31:38" x14ac:dyDescent="0.35">
      <c r="AE1937" s="41" t="str">
        <f t="shared" si="72"/>
        <v>CAPFOR_598_38_3_202223</v>
      </c>
      <c r="AF1937" s="41">
        <v>202223</v>
      </c>
      <c r="AG1937" s="41" t="s">
        <v>46</v>
      </c>
      <c r="AH1937" s="41">
        <v>598</v>
      </c>
      <c r="AI1937" s="41">
        <v>38</v>
      </c>
      <c r="AJ1937" s="41" t="s">
        <v>2046</v>
      </c>
      <c r="AK1937" s="41">
        <v>3</v>
      </c>
      <c r="AL1937" s="186">
        <v>51752</v>
      </c>
    </row>
    <row r="1938" spans="31:38" x14ac:dyDescent="0.35">
      <c r="AE1938" s="41" t="str">
        <f t="shared" si="72"/>
        <v>CAPFOR_598_39_3_202223</v>
      </c>
      <c r="AF1938" s="41">
        <v>202223</v>
      </c>
      <c r="AG1938" s="41" t="s">
        <v>46</v>
      </c>
      <c r="AH1938" s="41">
        <v>598</v>
      </c>
      <c r="AI1938" s="41">
        <v>39</v>
      </c>
      <c r="AJ1938" s="41" t="s">
        <v>2047</v>
      </c>
      <c r="AK1938" s="41">
        <v>3</v>
      </c>
      <c r="AL1938" s="186">
        <v>8226</v>
      </c>
    </row>
    <row r="1939" spans="31:38" x14ac:dyDescent="0.35">
      <c r="AE1939" s="41" t="str">
        <f t="shared" si="72"/>
        <v>CAPFOR_598_40_3_202223</v>
      </c>
      <c r="AF1939" s="41">
        <v>202223</v>
      </c>
      <c r="AG1939" s="41" t="s">
        <v>46</v>
      </c>
      <c r="AH1939" s="41">
        <v>598</v>
      </c>
      <c r="AI1939" s="41">
        <v>40</v>
      </c>
      <c r="AJ1939" s="41" t="s">
        <v>2048</v>
      </c>
      <c r="AK1939" s="41">
        <v>3</v>
      </c>
      <c r="AL1939" s="186">
        <v>79338</v>
      </c>
    </row>
    <row r="1940" spans="31:38" x14ac:dyDescent="0.35">
      <c r="AE1940" s="41" t="str">
        <f t="shared" si="72"/>
        <v>CAPFOR_598_41_3_202223</v>
      </c>
      <c r="AF1940" s="41">
        <v>202223</v>
      </c>
      <c r="AG1940" s="41" t="s">
        <v>46</v>
      </c>
      <c r="AH1940" s="41">
        <v>598</v>
      </c>
      <c r="AI1940" s="41">
        <v>41</v>
      </c>
      <c r="AJ1940" s="41" t="s">
        <v>2049</v>
      </c>
      <c r="AK1940" s="41">
        <v>3</v>
      </c>
      <c r="AL1940" s="186">
        <v>77465</v>
      </c>
    </row>
    <row r="1941" spans="31:38" x14ac:dyDescent="0.35">
      <c r="AE1941" s="41" t="str">
        <f t="shared" si="72"/>
        <v>CAPFOR_598_42_3_202223</v>
      </c>
      <c r="AF1941" s="41">
        <v>202223</v>
      </c>
      <c r="AG1941" s="41" t="s">
        <v>46</v>
      </c>
      <c r="AH1941" s="41">
        <v>598</v>
      </c>
      <c r="AI1941" s="41">
        <v>42</v>
      </c>
      <c r="AJ1941" s="41" t="s">
        <v>2050</v>
      </c>
      <c r="AK1941" s="41">
        <v>3</v>
      </c>
      <c r="AL1941" s="186">
        <v>8627</v>
      </c>
    </row>
    <row r="1942" spans="31:38" x14ac:dyDescent="0.35">
      <c r="AE1942" s="41" t="str">
        <f t="shared" si="72"/>
        <v>CAPFOR_598_43_3_202223</v>
      </c>
      <c r="AF1942" s="41">
        <v>202223</v>
      </c>
      <c r="AG1942" s="41" t="s">
        <v>46</v>
      </c>
      <c r="AH1942" s="41">
        <v>598</v>
      </c>
      <c r="AI1942" s="41">
        <v>43</v>
      </c>
      <c r="AJ1942" s="41" t="s">
        <v>2051</v>
      </c>
      <c r="AK1942" s="41">
        <v>3</v>
      </c>
      <c r="AL1942" s="186">
        <v>49553</v>
      </c>
    </row>
    <row r="1943" spans="31:38" x14ac:dyDescent="0.35">
      <c r="AE1943" s="41" t="str">
        <f t="shared" si="72"/>
        <v>CAPFOR_598_44_3_202223</v>
      </c>
      <c r="AF1943" s="41">
        <v>202223</v>
      </c>
      <c r="AG1943" s="41" t="s">
        <v>46</v>
      </c>
      <c r="AH1943" s="41">
        <v>598</v>
      </c>
      <c r="AI1943" s="41">
        <v>44</v>
      </c>
      <c r="AJ1943" s="41" t="s">
        <v>3261</v>
      </c>
      <c r="AK1943" s="41">
        <v>3</v>
      </c>
      <c r="AL1943" s="186">
        <v>130097</v>
      </c>
    </row>
    <row r="1944" spans="31:38" x14ac:dyDescent="0.35">
      <c r="AE1944" s="41" t="str">
        <f t="shared" si="72"/>
        <v>CAPFOR_598_45_3_202223</v>
      </c>
      <c r="AF1944" s="41">
        <v>202223</v>
      </c>
      <c r="AG1944" s="41" t="s">
        <v>46</v>
      </c>
      <c r="AH1944" s="41">
        <v>598</v>
      </c>
      <c r="AI1944" s="41">
        <v>45</v>
      </c>
      <c r="AJ1944" s="41" t="s">
        <v>3262</v>
      </c>
      <c r="AK1944" s="41">
        <v>3</v>
      </c>
      <c r="AL1944" s="186">
        <v>177879</v>
      </c>
    </row>
    <row r="1945" spans="31:38" x14ac:dyDescent="0.35">
      <c r="AE1945" s="41" t="str">
        <f t="shared" si="72"/>
        <v>CAPFOR_598_46_3_202223</v>
      </c>
      <c r="AF1945" s="41">
        <v>202223</v>
      </c>
      <c r="AG1945" s="41" t="s">
        <v>46</v>
      </c>
      <c r="AH1945" s="41">
        <v>598</v>
      </c>
      <c r="AI1945" s="41">
        <v>46</v>
      </c>
      <c r="AJ1945" s="41" t="s">
        <v>2060</v>
      </c>
      <c r="AK1945" s="41">
        <v>3</v>
      </c>
      <c r="AL1945" s="186">
        <v>0</v>
      </c>
    </row>
    <row r="1946" spans="31:38" x14ac:dyDescent="0.35">
      <c r="AE1946" s="41" t="str">
        <f t="shared" si="72"/>
        <v>CAPFOR_598_47_3_202223</v>
      </c>
      <c r="AF1946" s="41">
        <v>202223</v>
      </c>
      <c r="AG1946" s="41" t="s">
        <v>46</v>
      </c>
      <c r="AH1946" s="41">
        <v>598</v>
      </c>
      <c r="AI1946" s="41">
        <v>47</v>
      </c>
      <c r="AJ1946" s="41" t="s">
        <v>2061</v>
      </c>
      <c r="AK1946" s="41">
        <v>3</v>
      </c>
      <c r="AL1946" s="186">
        <v>0</v>
      </c>
    </row>
    <row r="1947" spans="31:38" x14ac:dyDescent="0.35">
      <c r="AE1947" s="41" t="str">
        <f t="shared" si="72"/>
        <v>CAPFOR_598_48_3_202223</v>
      </c>
      <c r="AF1947" s="41">
        <v>202223</v>
      </c>
      <c r="AG1947" s="41" t="s">
        <v>46</v>
      </c>
      <c r="AH1947" s="41">
        <v>598</v>
      </c>
      <c r="AI1947" s="41">
        <v>48</v>
      </c>
      <c r="AJ1947" s="41" t="s">
        <v>2029</v>
      </c>
      <c r="AK1947" s="41">
        <v>3</v>
      </c>
      <c r="AL1947" s="186">
        <v>0</v>
      </c>
    </row>
    <row r="1948" spans="31:38" x14ac:dyDescent="0.35">
      <c r="AE1948" s="41" t="str">
        <f t="shared" si="72"/>
        <v>CAPFOR_598_49_3_202223</v>
      </c>
      <c r="AF1948" s="41">
        <v>202223</v>
      </c>
      <c r="AG1948" s="41" t="s">
        <v>46</v>
      </c>
      <c r="AH1948" s="41">
        <v>598</v>
      </c>
      <c r="AI1948" s="41">
        <v>49</v>
      </c>
      <c r="AJ1948" s="41" t="s">
        <v>2030</v>
      </c>
      <c r="AK1948" s="41">
        <v>3</v>
      </c>
      <c r="AL1948" s="186">
        <v>0</v>
      </c>
    </row>
    <row r="1949" spans="31:38" x14ac:dyDescent="0.35">
      <c r="AE1949" s="41" t="str">
        <f t="shared" si="72"/>
        <v>CAPFOR_598_50_3_202223</v>
      </c>
      <c r="AF1949" s="41">
        <v>202223</v>
      </c>
      <c r="AG1949" s="41" t="s">
        <v>46</v>
      </c>
      <c r="AH1949" s="41">
        <v>598</v>
      </c>
      <c r="AI1949" s="41">
        <v>50</v>
      </c>
      <c r="AJ1949" s="41" t="s">
        <v>2031</v>
      </c>
      <c r="AK1949" s="41">
        <v>3</v>
      </c>
      <c r="AL1949" s="186">
        <v>5369</v>
      </c>
    </row>
    <row r="1950" spans="31:38" x14ac:dyDescent="0.35">
      <c r="AE1950" s="41" t="str">
        <f t="shared" si="72"/>
        <v>CAPFOR_600_1_1_202223</v>
      </c>
      <c r="AF1950" s="41">
        <v>202223</v>
      </c>
      <c r="AG1950" s="41" t="s">
        <v>46</v>
      </c>
      <c r="AH1950" s="41">
        <v>600</v>
      </c>
      <c r="AI1950" s="41">
        <v>1</v>
      </c>
      <c r="AJ1950" s="41" t="s">
        <v>1334</v>
      </c>
      <c r="AK1950" s="41">
        <v>1</v>
      </c>
      <c r="AL1950" s="186">
        <v>472411.15700000001</v>
      </c>
    </row>
    <row r="1951" spans="31:38" x14ac:dyDescent="0.35">
      <c r="AE1951" s="41" t="str">
        <f t="shared" si="72"/>
        <v>CAPFOR_600_2_1_202223</v>
      </c>
      <c r="AF1951" s="41">
        <v>202223</v>
      </c>
      <c r="AG1951" s="41" t="s">
        <v>46</v>
      </c>
      <c r="AH1951" s="41">
        <v>600</v>
      </c>
      <c r="AI1951" s="41">
        <v>2</v>
      </c>
      <c r="AJ1951" s="41" t="s">
        <v>3254</v>
      </c>
      <c r="AK1951" s="41">
        <v>1</v>
      </c>
      <c r="AL1951" s="186">
        <v>41826</v>
      </c>
    </row>
    <row r="1952" spans="31:38" x14ac:dyDescent="0.35">
      <c r="AE1952" s="41" t="str">
        <f t="shared" si="72"/>
        <v>CAPFOR_600_3_1_202223</v>
      </c>
      <c r="AF1952" s="41">
        <v>202223</v>
      </c>
      <c r="AG1952" s="41" t="s">
        <v>46</v>
      </c>
      <c r="AH1952" s="41">
        <v>600</v>
      </c>
      <c r="AI1952" s="41">
        <v>3</v>
      </c>
      <c r="AJ1952" s="41" t="s">
        <v>3165</v>
      </c>
      <c r="AK1952" s="41">
        <v>1</v>
      </c>
      <c r="AL1952" s="186">
        <v>241069.549</v>
      </c>
    </row>
    <row r="1953" spans="31:38" x14ac:dyDescent="0.35">
      <c r="AE1953" s="41" t="str">
        <f t="shared" si="72"/>
        <v>CAPFOR_600_4_1_202223</v>
      </c>
      <c r="AF1953" s="41">
        <v>202223</v>
      </c>
      <c r="AG1953" s="41" t="s">
        <v>46</v>
      </c>
      <c r="AH1953" s="41">
        <v>600</v>
      </c>
      <c r="AI1953" s="41">
        <v>4</v>
      </c>
      <c r="AJ1953" s="41" t="s">
        <v>3255</v>
      </c>
      <c r="AK1953" s="41">
        <v>1</v>
      </c>
      <c r="AL1953" s="186">
        <v>100184.72200000001</v>
      </c>
    </row>
    <row r="1954" spans="31:38" x14ac:dyDescent="0.35">
      <c r="AE1954" s="41" t="str">
        <f t="shared" si="72"/>
        <v>CAPFOR_600_5_1_202223</v>
      </c>
      <c r="AF1954" s="41">
        <v>202223</v>
      </c>
      <c r="AG1954" s="41" t="s">
        <v>46</v>
      </c>
      <c r="AH1954" s="41">
        <v>600</v>
      </c>
      <c r="AI1954" s="41">
        <v>5</v>
      </c>
      <c r="AJ1954" s="41" t="s">
        <v>664</v>
      </c>
      <c r="AK1954" s="41">
        <v>1</v>
      </c>
      <c r="AL1954" s="186">
        <v>138990.25299999997</v>
      </c>
    </row>
    <row r="1955" spans="31:38" x14ac:dyDescent="0.35">
      <c r="AE1955" s="41" t="str">
        <f t="shared" si="72"/>
        <v>CAPFOR_600_6_1_202223</v>
      </c>
      <c r="AF1955" s="41">
        <v>202223</v>
      </c>
      <c r="AG1955" s="41" t="s">
        <v>46</v>
      </c>
      <c r="AH1955" s="41">
        <v>600</v>
      </c>
      <c r="AI1955" s="41">
        <v>6</v>
      </c>
      <c r="AJ1955" s="41" t="s">
        <v>3192</v>
      </c>
      <c r="AK1955" s="41">
        <v>1</v>
      </c>
      <c r="AL1955" s="186">
        <v>370629.17300000001</v>
      </c>
    </row>
    <row r="1956" spans="31:38" x14ac:dyDescent="0.35">
      <c r="AE1956" s="41" t="str">
        <f t="shared" si="72"/>
        <v>CAPFOR_600_7_1_202223</v>
      </c>
      <c r="AF1956" s="41">
        <v>202223</v>
      </c>
      <c r="AG1956" s="41" t="s">
        <v>46</v>
      </c>
      <c r="AH1956" s="41">
        <v>600</v>
      </c>
      <c r="AI1956" s="41">
        <v>7</v>
      </c>
      <c r="AJ1956" s="41" t="s">
        <v>2157</v>
      </c>
      <c r="AK1956" s="41">
        <v>1</v>
      </c>
      <c r="AL1956" s="186">
        <v>127780.70800000001</v>
      </c>
    </row>
    <row r="1957" spans="31:38" x14ac:dyDescent="0.35">
      <c r="AE1957" s="41" t="str">
        <f t="shared" si="72"/>
        <v>CAPFOR_600_8_1_202223</v>
      </c>
      <c r="AF1957" s="41">
        <v>202223</v>
      </c>
      <c r="AG1957" s="41" t="s">
        <v>46</v>
      </c>
      <c r="AH1957" s="41">
        <v>600</v>
      </c>
      <c r="AI1957" s="41">
        <v>8</v>
      </c>
      <c r="AJ1957" s="41" t="s">
        <v>3449</v>
      </c>
      <c r="AK1957" s="41">
        <v>1</v>
      </c>
      <c r="AL1957" s="186">
        <v>737584.85600000003</v>
      </c>
    </row>
    <row r="1958" spans="31:38" x14ac:dyDescent="0.35">
      <c r="AE1958" s="41" t="str">
        <f t="shared" si="72"/>
        <v>CAPFOR_600_9_1_202223</v>
      </c>
      <c r="AF1958" s="41">
        <v>202223</v>
      </c>
      <c r="AG1958" s="41" t="s">
        <v>46</v>
      </c>
      <c r="AH1958" s="41">
        <v>600</v>
      </c>
      <c r="AI1958" s="41">
        <v>9</v>
      </c>
      <c r="AJ1958" s="41" t="s">
        <v>2322</v>
      </c>
      <c r="AK1958" s="41">
        <v>1</v>
      </c>
      <c r="AL1958" s="186">
        <v>435028.67700000003</v>
      </c>
    </row>
    <row r="1959" spans="31:38" x14ac:dyDescent="0.35">
      <c r="AE1959" s="41" t="str">
        <f t="shared" si="72"/>
        <v>CAPFOR_600_10_1_202223</v>
      </c>
      <c r="AF1959" s="41">
        <v>202223</v>
      </c>
      <c r="AG1959" s="41" t="s">
        <v>46</v>
      </c>
      <c r="AH1959" s="41">
        <v>600</v>
      </c>
      <c r="AI1959" s="41">
        <v>10</v>
      </c>
      <c r="AJ1959" s="41" t="s">
        <v>3196</v>
      </c>
      <c r="AK1959" s="41">
        <v>1</v>
      </c>
      <c r="AL1959" s="186">
        <v>67979.372000000003</v>
      </c>
    </row>
    <row r="1960" spans="31:38" x14ac:dyDescent="0.35">
      <c r="AE1960" s="41" t="str">
        <f t="shared" si="72"/>
        <v>CAPFOR_600_11_1_202223</v>
      </c>
      <c r="AF1960" s="41">
        <v>202223</v>
      </c>
      <c r="AG1960" s="41" t="s">
        <v>46</v>
      </c>
      <c r="AH1960" s="41">
        <v>600</v>
      </c>
      <c r="AI1960" s="41">
        <v>11</v>
      </c>
      <c r="AJ1960" s="41" t="s">
        <v>3450</v>
      </c>
      <c r="AK1960" s="41">
        <v>1</v>
      </c>
      <c r="AL1960" s="186">
        <v>503008.049</v>
      </c>
    </row>
    <row r="1961" spans="31:38" x14ac:dyDescent="0.35">
      <c r="AE1961" s="41" t="str">
        <f t="shared" si="72"/>
        <v>CAPFOR_600_12_1_202223</v>
      </c>
      <c r="AF1961" s="41">
        <v>202223</v>
      </c>
      <c r="AG1961" s="41" t="s">
        <v>46</v>
      </c>
      <c r="AH1961" s="41">
        <v>600</v>
      </c>
      <c r="AI1961" s="41">
        <v>12</v>
      </c>
      <c r="AJ1961" s="41" t="s">
        <v>3170</v>
      </c>
      <c r="AK1961" s="41">
        <v>1</v>
      </c>
      <c r="AL1961" s="186">
        <v>103245.5</v>
      </c>
    </row>
    <row r="1962" spans="31:38" x14ac:dyDescent="0.35">
      <c r="AE1962" s="41" t="str">
        <f t="shared" si="72"/>
        <v>CAPFOR_600_13_1_202223</v>
      </c>
      <c r="AF1962" s="41">
        <v>202223</v>
      </c>
      <c r="AG1962" s="41" t="s">
        <v>46</v>
      </c>
      <c r="AH1962" s="41">
        <v>600</v>
      </c>
      <c r="AI1962" s="41">
        <v>13</v>
      </c>
      <c r="AJ1962" s="41" t="s">
        <v>3451</v>
      </c>
      <c r="AK1962" s="41">
        <v>1</v>
      </c>
      <c r="AL1962" s="186">
        <v>2099145.111</v>
      </c>
    </row>
    <row r="1963" spans="31:38" x14ac:dyDescent="0.35">
      <c r="AE1963" s="41" t="str">
        <f t="shared" si="72"/>
        <v>CAPFOR_600_14_1_202223</v>
      </c>
      <c r="AF1963" s="41">
        <v>202223</v>
      </c>
      <c r="AG1963" s="41" t="s">
        <v>46</v>
      </c>
      <c r="AH1963" s="41">
        <v>600</v>
      </c>
      <c r="AI1963" s="41">
        <v>14</v>
      </c>
      <c r="AJ1963" s="41" t="s">
        <v>3452</v>
      </c>
      <c r="AK1963" s="41">
        <v>1</v>
      </c>
      <c r="AL1963" s="186">
        <v>0</v>
      </c>
    </row>
    <row r="1964" spans="31:38" x14ac:dyDescent="0.35">
      <c r="AE1964" s="41" t="str">
        <f t="shared" si="72"/>
        <v>CAPFOR_600_15_1_202223</v>
      </c>
      <c r="AF1964" s="41">
        <v>202223</v>
      </c>
      <c r="AG1964" s="41" t="s">
        <v>46</v>
      </c>
      <c r="AH1964" s="41">
        <v>600</v>
      </c>
      <c r="AI1964" s="41">
        <v>15</v>
      </c>
      <c r="AJ1964" s="41" t="s">
        <v>3256</v>
      </c>
      <c r="AK1964" s="41">
        <v>1</v>
      </c>
      <c r="AL1964" s="186">
        <v>0</v>
      </c>
    </row>
    <row r="1965" spans="31:38" x14ac:dyDescent="0.35">
      <c r="AE1965" s="41" t="str">
        <f t="shared" si="72"/>
        <v>CAPFOR_600_16_1_202223</v>
      </c>
      <c r="AF1965" s="41">
        <v>202223</v>
      </c>
      <c r="AG1965" s="41" t="s">
        <v>46</v>
      </c>
      <c r="AH1965" s="41">
        <v>600</v>
      </c>
      <c r="AI1965" s="41">
        <v>16</v>
      </c>
      <c r="AJ1965" s="41" t="s">
        <v>3453</v>
      </c>
      <c r="AK1965" s="41">
        <v>1</v>
      </c>
      <c r="AL1965" s="186">
        <v>2099145.111</v>
      </c>
    </row>
    <row r="1966" spans="31:38" x14ac:dyDescent="0.35">
      <c r="AE1966" s="41" t="str">
        <f t="shared" si="72"/>
        <v>CAPFOR_600_17_1_202223</v>
      </c>
      <c r="AF1966" s="41">
        <v>202223</v>
      </c>
      <c r="AG1966" s="41" t="s">
        <v>46</v>
      </c>
      <c r="AH1966" s="41">
        <v>600</v>
      </c>
      <c r="AI1966" s="41">
        <v>17</v>
      </c>
      <c r="AJ1966" s="41" t="s">
        <v>2010</v>
      </c>
      <c r="AK1966" s="41">
        <v>1</v>
      </c>
      <c r="AL1966" s="186">
        <v>0</v>
      </c>
    </row>
    <row r="1967" spans="31:38" x14ac:dyDescent="0.35">
      <c r="AE1967" s="41" t="str">
        <f t="shared" si="72"/>
        <v>CAPFOR_600_17.1_1_202223</v>
      </c>
      <c r="AF1967" s="41">
        <v>202223</v>
      </c>
      <c r="AG1967" s="41" t="s">
        <v>46</v>
      </c>
      <c r="AH1967" s="41">
        <v>600</v>
      </c>
      <c r="AI1967" s="41">
        <v>17.100000000000001</v>
      </c>
      <c r="AJ1967" s="41" t="s">
        <v>3494</v>
      </c>
      <c r="AK1967" s="41">
        <v>1</v>
      </c>
      <c r="AL1967" s="186">
        <v>86385.462999999989</v>
      </c>
    </row>
    <row r="1968" spans="31:38" x14ac:dyDescent="0.35">
      <c r="AE1968" s="41" t="str">
        <f t="shared" si="72"/>
        <v>CAPFOR_600_19_3_202223</v>
      </c>
      <c r="AF1968" s="41">
        <v>202223</v>
      </c>
      <c r="AG1968" s="41" t="s">
        <v>46</v>
      </c>
      <c r="AH1968" s="41">
        <v>600</v>
      </c>
      <c r="AI1968" s="41">
        <v>19</v>
      </c>
      <c r="AJ1968" s="41" t="s">
        <v>3258</v>
      </c>
      <c r="AK1968" s="41">
        <v>3</v>
      </c>
      <c r="AL1968" s="186">
        <v>2099145.111</v>
      </c>
    </row>
    <row r="1969" spans="31:38" x14ac:dyDescent="0.35">
      <c r="AE1969" s="41" t="str">
        <f t="shared" si="72"/>
        <v>CAPFOR_600_20_3_202223</v>
      </c>
      <c r="AF1969" s="41">
        <v>202223</v>
      </c>
      <c r="AG1969" s="41" t="s">
        <v>46</v>
      </c>
      <c r="AH1969" s="41">
        <v>600</v>
      </c>
      <c r="AI1969" s="41">
        <v>20</v>
      </c>
      <c r="AJ1969" s="41" t="s">
        <v>1308</v>
      </c>
      <c r="AK1969" s="41">
        <v>3</v>
      </c>
      <c r="AL1969" s="186">
        <v>6620</v>
      </c>
    </row>
    <row r="1970" spans="31:38" x14ac:dyDescent="0.35">
      <c r="AE1970" s="41" t="str">
        <f t="shared" si="72"/>
        <v>CAPFOR_600_21_3_202223</v>
      </c>
      <c r="AF1970" s="41">
        <v>202223</v>
      </c>
      <c r="AG1970" s="41" t="s">
        <v>46</v>
      </c>
      <c r="AH1970" s="41">
        <v>600</v>
      </c>
      <c r="AI1970" s="41">
        <v>21</v>
      </c>
      <c r="AJ1970" s="41" t="s">
        <v>1309</v>
      </c>
      <c r="AK1970" s="41">
        <v>3</v>
      </c>
      <c r="AL1970" s="186">
        <v>54079.815889999998</v>
      </c>
    </row>
    <row r="1971" spans="31:38" x14ac:dyDescent="0.35">
      <c r="AE1971" s="41" t="str">
        <f t="shared" si="72"/>
        <v>CAPFOR_600_22_3_202223</v>
      </c>
      <c r="AF1971" s="41">
        <v>202223</v>
      </c>
      <c r="AG1971" s="41" t="s">
        <v>46</v>
      </c>
      <c r="AH1971" s="41">
        <v>600</v>
      </c>
      <c r="AI1971" s="41">
        <v>22</v>
      </c>
      <c r="AJ1971" s="41" t="s">
        <v>3454</v>
      </c>
      <c r="AK1971" s="41">
        <v>3</v>
      </c>
      <c r="AL1971" s="186">
        <v>60699.815889999998</v>
      </c>
    </row>
    <row r="1972" spans="31:38" x14ac:dyDescent="0.35">
      <c r="AE1972" s="41" t="str">
        <f t="shared" si="72"/>
        <v>CAPFOR_600_23_3_202223</v>
      </c>
      <c r="AF1972" s="41">
        <v>202223</v>
      </c>
      <c r="AG1972" s="41" t="s">
        <v>46</v>
      </c>
      <c r="AH1972" s="41">
        <v>600</v>
      </c>
      <c r="AI1972" s="41">
        <v>23</v>
      </c>
      <c r="AJ1972" s="41" t="s">
        <v>2027</v>
      </c>
      <c r="AK1972" s="41">
        <v>3</v>
      </c>
      <c r="AL1972" s="186">
        <v>558515.44900000002</v>
      </c>
    </row>
    <row r="1973" spans="31:38" x14ac:dyDescent="0.35">
      <c r="AE1973" s="41" t="str">
        <f t="shared" si="72"/>
        <v>CAPFOR_600_25_3_202223</v>
      </c>
      <c r="AF1973" s="41">
        <v>202223</v>
      </c>
      <c r="AG1973" s="41" t="s">
        <v>46</v>
      </c>
      <c r="AH1973" s="41">
        <v>600</v>
      </c>
      <c r="AI1973" s="41">
        <v>25</v>
      </c>
      <c r="AJ1973" s="41" t="s">
        <v>1370</v>
      </c>
      <c r="AK1973" s="41">
        <v>3</v>
      </c>
      <c r="AL1973" s="186">
        <v>146576.535</v>
      </c>
    </row>
    <row r="1974" spans="31:38" x14ac:dyDescent="0.35">
      <c r="AE1974" s="41" t="str">
        <f t="shared" si="72"/>
        <v>CAPFOR_600_26_3_202223</v>
      </c>
      <c r="AF1974" s="41">
        <v>202223</v>
      </c>
      <c r="AG1974" s="41" t="s">
        <v>46</v>
      </c>
      <c r="AH1974" s="41">
        <v>600</v>
      </c>
      <c r="AI1974" s="41">
        <v>26</v>
      </c>
      <c r="AJ1974" s="41" t="s">
        <v>2032</v>
      </c>
      <c r="AK1974" s="41">
        <v>3</v>
      </c>
      <c r="AL1974" s="186">
        <v>107611.24699999999</v>
      </c>
    </row>
    <row r="1975" spans="31:38" x14ac:dyDescent="0.35">
      <c r="AE1975" s="41" t="str">
        <f t="shared" si="72"/>
        <v>CAPFOR_600_27_3_202223</v>
      </c>
      <c r="AF1975" s="41">
        <v>202223</v>
      </c>
      <c r="AG1975" s="41" t="s">
        <v>46</v>
      </c>
      <c r="AH1975" s="41">
        <v>600</v>
      </c>
      <c r="AI1975" s="41">
        <v>27</v>
      </c>
      <c r="AJ1975" s="41" t="s">
        <v>2033</v>
      </c>
      <c r="AK1975" s="41">
        <v>3</v>
      </c>
      <c r="AL1975" s="186">
        <v>60349</v>
      </c>
    </row>
    <row r="1976" spans="31:38" x14ac:dyDescent="0.35">
      <c r="AE1976" s="41" t="str">
        <f t="shared" si="72"/>
        <v>CAPFOR_600_28_3_202223</v>
      </c>
      <c r="AF1976" s="41">
        <v>202223</v>
      </c>
      <c r="AG1976" s="41" t="s">
        <v>46</v>
      </c>
      <c r="AH1976" s="41">
        <v>600</v>
      </c>
      <c r="AI1976" s="41">
        <v>28</v>
      </c>
      <c r="AJ1976" s="41" t="s">
        <v>2034</v>
      </c>
      <c r="AK1976" s="41">
        <v>3</v>
      </c>
      <c r="AL1976" s="186">
        <v>193280.27799999999</v>
      </c>
    </row>
    <row r="1977" spans="31:38" x14ac:dyDescent="0.35">
      <c r="AE1977" s="41" t="str">
        <f t="shared" si="72"/>
        <v>CAPFOR_600_29_3_202223</v>
      </c>
      <c r="AF1977" s="41">
        <v>202223</v>
      </c>
      <c r="AG1977" s="41" t="s">
        <v>46</v>
      </c>
      <c r="AH1977" s="41">
        <v>600</v>
      </c>
      <c r="AI1977" s="41">
        <v>29</v>
      </c>
      <c r="AJ1977" s="41" t="s">
        <v>2035</v>
      </c>
      <c r="AK1977" s="41">
        <v>3</v>
      </c>
      <c r="AL1977" s="186">
        <v>116858.40437</v>
      </c>
    </row>
    <row r="1978" spans="31:38" x14ac:dyDescent="0.35">
      <c r="AE1978" s="41" t="str">
        <f t="shared" si="72"/>
        <v>CAPFOR_600_30_3_202223</v>
      </c>
      <c r="AF1978" s="41">
        <v>202223</v>
      </c>
      <c r="AG1978" s="41" t="s">
        <v>46</v>
      </c>
      <c r="AH1978" s="41">
        <v>600</v>
      </c>
      <c r="AI1978" s="41">
        <v>30</v>
      </c>
      <c r="AJ1978" s="41" t="s">
        <v>1357</v>
      </c>
      <c r="AK1978" s="41">
        <v>3</v>
      </c>
      <c r="AL1978" s="186">
        <v>118279.42348</v>
      </c>
    </row>
    <row r="1979" spans="31:38" x14ac:dyDescent="0.35">
      <c r="AE1979" s="41" t="str">
        <f t="shared" si="72"/>
        <v>CAPFOR_600_30.1_3_202223</v>
      </c>
      <c r="AF1979" s="41">
        <v>202223</v>
      </c>
      <c r="AG1979" s="41" t="s">
        <v>46</v>
      </c>
      <c r="AH1979" s="41">
        <v>600</v>
      </c>
      <c r="AI1979" s="41">
        <v>30.1</v>
      </c>
      <c r="AJ1979" s="41" t="s">
        <v>3616</v>
      </c>
      <c r="AK1979" s="41">
        <v>3</v>
      </c>
      <c r="AL1979" s="186">
        <v>118279.42348</v>
      </c>
    </row>
    <row r="1980" spans="31:38" x14ac:dyDescent="0.35">
      <c r="AE1980" s="41" t="str">
        <f t="shared" si="72"/>
        <v>CAPFOR_600_30.2_3_202223</v>
      </c>
      <c r="AF1980" s="41">
        <v>202223</v>
      </c>
      <c r="AG1980" s="41" t="s">
        <v>46</v>
      </c>
      <c r="AH1980" s="41">
        <v>600</v>
      </c>
      <c r="AI1980" s="41">
        <v>30.2</v>
      </c>
      <c r="AJ1980" s="41" t="s">
        <v>3617</v>
      </c>
      <c r="AK1980" s="41">
        <v>3</v>
      </c>
      <c r="AL1980" s="186">
        <v>0</v>
      </c>
    </row>
    <row r="1981" spans="31:38" x14ac:dyDescent="0.35">
      <c r="AE1981" s="41" t="str">
        <f t="shared" si="72"/>
        <v>CAPFOR_600_31_3_202223</v>
      </c>
      <c r="AF1981" s="41">
        <v>202223</v>
      </c>
      <c r="AG1981" s="41" t="s">
        <v>46</v>
      </c>
      <c r="AH1981" s="41">
        <v>600</v>
      </c>
      <c r="AI1981" s="41">
        <v>31</v>
      </c>
      <c r="AJ1981" s="41" t="s">
        <v>1358</v>
      </c>
      <c r="AK1981" s="41">
        <v>3</v>
      </c>
      <c r="AL1981" s="186">
        <v>797674.62315</v>
      </c>
    </row>
    <row r="1982" spans="31:38" x14ac:dyDescent="0.35">
      <c r="AE1982" s="41" t="str">
        <f t="shared" si="72"/>
        <v>CAPFOR_600_31.1_3_202223</v>
      </c>
      <c r="AF1982" s="41">
        <v>202223</v>
      </c>
      <c r="AG1982" s="41" t="s">
        <v>46</v>
      </c>
      <c r="AH1982" s="41">
        <v>600</v>
      </c>
      <c r="AI1982" s="41">
        <v>31.1</v>
      </c>
      <c r="AJ1982" s="41" t="s">
        <v>2038</v>
      </c>
      <c r="AK1982" s="41">
        <v>3</v>
      </c>
      <c r="AL1982" s="186">
        <v>582669.35051999998</v>
      </c>
    </row>
    <row r="1983" spans="31:38" x14ac:dyDescent="0.35">
      <c r="AE1983" s="41" t="str">
        <f t="shared" si="72"/>
        <v>CAPFOR_600_31.2_3_202223</v>
      </c>
      <c r="AF1983" s="41">
        <v>202223</v>
      </c>
      <c r="AG1983" s="41" t="s">
        <v>46</v>
      </c>
      <c r="AH1983" s="41">
        <v>600</v>
      </c>
      <c r="AI1983" s="41">
        <v>31.2</v>
      </c>
      <c r="AJ1983" s="41" t="s">
        <v>2039</v>
      </c>
      <c r="AK1983" s="41">
        <v>3</v>
      </c>
      <c r="AL1983" s="186">
        <v>215005.27262999999</v>
      </c>
    </row>
    <row r="1984" spans="31:38" x14ac:dyDescent="0.35">
      <c r="AE1984" s="41" t="str">
        <f t="shared" si="72"/>
        <v>CAPFOR_600_32_3_202223</v>
      </c>
      <c r="AF1984" s="41">
        <v>202223</v>
      </c>
      <c r="AG1984" s="41" t="s">
        <v>46</v>
      </c>
      <c r="AH1984" s="41">
        <v>600</v>
      </c>
      <c r="AI1984" s="41">
        <v>32</v>
      </c>
      <c r="AJ1984" s="41" t="s">
        <v>3455</v>
      </c>
      <c r="AK1984" s="41">
        <v>3</v>
      </c>
      <c r="AL1984" s="186">
        <v>2099144.96</v>
      </c>
    </row>
    <row r="1985" spans="31:38" x14ac:dyDescent="0.35">
      <c r="AE1985" s="41" t="str">
        <f t="shared" si="72"/>
        <v>CAPFOR_600_33_3_202223</v>
      </c>
      <c r="AF1985" s="41">
        <v>202223</v>
      </c>
      <c r="AG1985" s="41" t="s">
        <v>46</v>
      </c>
      <c r="AH1985" s="41">
        <v>600</v>
      </c>
      <c r="AI1985" s="41">
        <v>33</v>
      </c>
      <c r="AJ1985" s="41" t="s">
        <v>2043</v>
      </c>
      <c r="AK1985" s="41">
        <v>3</v>
      </c>
      <c r="AL1985" s="186">
        <v>7335157.4112986634</v>
      </c>
    </row>
    <row r="1986" spans="31:38" x14ac:dyDescent="0.35">
      <c r="AE1986" s="41" t="str">
        <f t="shared" si="72"/>
        <v>CAPFOR_600_33.5_3_202223</v>
      </c>
      <c r="AF1986" s="41">
        <v>202223</v>
      </c>
      <c r="AG1986" s="41" t="s">
        <v>46</v>
      </c>
      <c r="AH1986" s="41">
        <v>600</v>
      </c>
      <c r="AI1986" s="41">
        <v>33.5</v>
      </c>
      <c r="AJ1986" s="41" t="s">
        <v>3281</v>
      </c>
      <c r="AK1986" s="41">
        <v>3</v>
      </c>
      <c r="AL1986" s="186">
        <v>44122.113033459289</v>
      </c>
    </row>
    <row r="1987" spans="31:38" x14ac:dyDescent="0.35">
      <c r="AE1987" s="41" t="str">
        <f t="shared" si="72"/>
        <v>CAPFOR_600_34_3_202223</v>
      </c>
      <c r="AF1987" s="41">
        <v>202223</v>
      </c>
      <c r="AG1987" s="41" t="s">
        <v>46</v>
      </c>
      <c r="AH1987" s="41">
        <v>600</v>
      </c>
      <c r="AI1987" s="41">
        <v>34</v>
      </c>
      <c r="AJ1987" s="41" t="s">
        <v>3456</v>
      </c>
      <c r="AK1987" s="41">
        <v>3</v>
      </c>
      <c r="AL1987" s="186">
        <v>960076.1596634594</v>
      </c>
    </row>
    <row r="1988" spans="31:38" x14ac:dyDescent="0.35">
      <c r="AE1988" s="41" t="str">
        <f t="shared" si="72"/>
        <v>CAPFOR_600_35_3_202223</v>
      </c>
      <c r="AF1988" s="41">
        <v>202223</v>
      </c>
      <c r="AG1988" s="41" t="s">
        <v>46</v>
      </c>
      <c r="AH1988" s="41">
        <v>600</v>
      </c>
      <c r="AI1988" s="41">
        <v>35</v>
      </c>
      <c r="AJ1988" s="41" t="s">
        <v>2044</v>
      </c>
      <c r="AK1988" s="41">
        <v>3</v>
      </c>
      <c r="AL1988" s="186">
        <v>231242.08552496028</v>
      </c>
    </row>
    <row r="1989" spans="31:38" x14ac:dyDescent="0.35">
      <c r="AE1989" s="41" t="str">
        <f t="shared" si="72"/>
        <v>CAPFOR_600_36_3_202223</v>
      </c>
      <c r="AF1989" s="41">
        <v>202223</v>
      </c>
      <c r="AG1989" s="41" t="s">
        <v>46</v>
      </c>
      <c r="AH1989" s="41">
        <v>600</v>
      </c>
      <c r="AI1989" s="41">
        <v>36</v>
      </c>
      <c r="AJ1989" s="41" t="s">
        <v>3457</v>
      </c>
      <c r="AK1989" s="41">
        <v>3</v>
      </c>
      <c r="AL1989" s="186">
        <v>728834.0741384991</v>
      </c>
    </row>
    <row r="1990" spans="31:38" x14ac:dyDescent="0.35">
      <c r="AE1990" s="41" t="str">
        <f t="shared" ref="AE1990:AE2053" si="73">AG1990&amp;"_"&amp;AH1990&amp;"_"&amp;AI1990&amp;"_"&amp;AK1990&amp;"_"&amp;AF1990</f>
        <v>CAPFOR_600_37_3_202223</v>
      </c>
      <c r="AF1990" s="41">
        <v>202223</v>
      </c>
      <c r="AG1990" s="41" t="s">
        <v>46</v>
      </c>
      <c r="AH1990" s="41">
        <v>600</v>
      </c>
      <c r="AI1990" s="41">
        <v>37</v>
      </c>
      <c r="AJ1990" s="41" t="s">
        <v>3458</v>
      </c>
      <c r="AK1990" s="41">
        <v>3</v>
      </c>
      <c r="AL1990" s="186">
        <v>8063991.4854371632</v>
      </c>
    </row>
    <row r="1991" spans="31:38" x14ac:dyDescent="0.35">
      <c r="AE1991" s="41" t="str">
        <f t="shared" si="73"/>
        <v>CAPFOR_600_38_3_202223</v>
      </c>
      <c r="AF1991" s="41">
        <v>202223</v>
      </c>
      <c r="AG1991" s="41" t="s">
        <v>46</v>
      </c>
      <c r="AH1991" s="41">
        <v>600</v>
      </c>
      <c r="AI1991" s="41">
        <v>38</v>
      </c>
      <c r="AJ1991" s="41" t="s">
        <v>2046</v>
      </c>
      <c r="AK1991" s="41">
        <v>3</v>
      </c>
      <c r="AL1991" s="186">
        <v>6135025.4544357918</v>
      </c>
    </row>
    <row r="1992" spans="31:38" x14ac:dyDescent="0.35">
      <c r="AE1992" s="41" t="str">
        <f t="shared" si="73"/>
        <v>CAPFOR_600_39_3_202223</v>
      </c>
      <c r="AF1992" s="41">
        <v>202223</v>
      </c>
      <c r="AG1992" s="41" t="s">
        <v>46</v>
      </c>
      <c r="AH1992" s="41">
        <v>600</v>
      </c>
      <c r="AI1992" s="41">
        <v>39</v>
      </c>
      <c r="AJ1992" s="41" t="s">
        <v>2047</v>
      </c>
      <c r="AK1992" s="41">
        <v>3</v>
      </c>
      <c r="AL1992" s="186">
        <v>212337.35688378336</v>
      </c>
    </row>
    <row r="1993" spans="31:38" x14ac:dyDescent="0.35">
      <c r="AE1993" s="41" t="str">
        <f t="shared" si="73"/>
        <v>CAPFOR_600_40_3_202223</v>
      </c>
      <c r="AF1993" s="41">
        <v>202223</v>
      </c>
      <c r="AG1993" s="41" t="s">
        <v>46</v>
      </c>
      <c r="AH1993" s="41">
        <v>600</v>
      </c>
      <c r="AI1993" s="41">
        <v>40</v>
      </c>
      <c r="AJ1993" s="41" t="s">
        <v>2048</v>
      </c>
      <c r="AK1993" s="41">
        <v>3</v>
      </c>
      <c r="AL1993" s="186">
        <v>1210713.973</v>
      </c>
    </row>
    <row r="1994" spans="31:38" x14ac:dyDescent="0.35">
      <c r="AE1994" s="41" t="str">
        <f t="shared" si="73"/>
        <v>CAPFOR_600_41_3_202223</v>
      </c>
      <c r="AF1994" s="41">
        <v>202223</v>
      </c>
      <c r="AG1994" s="41" t="s">
        <v>46</v>
      </c>
      <c r="AH1994" s="41">
        <v>600</v>
      </c>
      <c r="AI1994" s="41">
        <v>41</v>
      </c>
      <c r="AJ1994" s="41" t="s">
        <v>2049</v>
      </c>
      <c r="AK1994" s="41">
        <v>3</v>
      </c>
      <c r="AL1994" s="186">
        <v>6697736.6596955722</v>
      </c>
    </row>
    <row r="1995" spans="31:38" x14ac:dyDescent="0.35">
      <c r="AE1995" s="41" t="str">
        <f t="shared" si="73"/>
        <v>CAPFOR_600_42_3_202223</v>
      </c>
      <c r="AF1995" s="41">
        <v>202223</v>
      </c>
      <c r="AG1995" s="41" t="s">
        <v>46</v>
      </c>
      <c r="AH1995" s="41">
        <v>600</v>
      </c>
      <c r="AI1995" s="41">
        <v>42</v>
      </c>
      <c r="AJ1995" s="41" t="s">
        <v>2050</v>
      </c>
      <c r="AK1995" s="41">
        <v>3</v>
      </c>
      <c r="AL1995" s="186">
        <v>221304.26198049969</v>
      </c>
    </row>
    <row r="1996" spans="31:38" x14ac:dyDescent="0.35">
      <c r="AE1996" s="41" t="str">
        <f t="shared" si="73"/>
        <v>CAPFOR_600_43_3_202223</v>
      </c>
      <c r="AF1996" s="41">
        <v>202223</v>
      </c>
      <c r="AG1996" s="41" t="s">
        <v>46</v>
      </c>
      <c r="AH1996" s="41">
        <v>600</v>
      </c>
      <c r="AI1996" s="41">
        <v>43</v>
      </c>
      <c r="AJ1996" s="41" t="s">
        <v>2051</v>
      </c>
      <c r="AK1996" s="41">
        <v>3</v>
      </c>
      <c r="AL1996" s="186">
        <v>833895.17700000003</v>
      </c>
    </row>
    <row r="1997" spans="31:38" x14ac:dyDescent="0.35">
      <c r="AE1997" s="41" t="str">
        <f t="shared" si="73"/>
        <v>CAPFOR_600_44_3_202223</v>
      </c>
      <c r="AF1997" s="41">
        <v>202223</v>
      </c>
      <c r="AG1997" s="41" t="s">
        <v>46</v>
      </c>
      <c r="AH1997" s="41">
        <v>600</v>
      </c>
      <c r="AI1997" s="41">
        <v>44</v>
      </c>
      <c r="AJ1997" s="41" t="s">
        <v>3261</v>
      </c>
      <c r="AK1997" s="41">
        <v>3</v>
      </c>
      <c r="AL1997" s="186">
        <v>8163613.37775</v>
      </c>
    </row>
    <row r="1998" spans="31:38" x14ac:dyDescent="0.35">
      <c r="AE1998" s="41" t="str">
        <f t="shared" si="73"/>
        <v>CAPFOR_600_45_3_202223</v>
      </c>
      <c r="AF1998" s="41">
        <v>202223</v>
      </c>
      <c r="AG1998" s="41" t="s">
        <v>46</v>
      </c>
      <c r="AH1998" s="41">
        <v>600</v>
      </c>
      <c r="AI1998" s="41">
        <v>45</v>
      </c>
      <c r="AJ1998" s="41" t="s">
        <v>3262</v>
      </c>
      <c r="AK1998" s="41">
        <v>3</v>
      </c>
      <c r="AL1998" s="186">
        <v>9387069.37775</v>
      </c>
    </row>
    <row r="1999" spans="31:38" x14ac:dyDescent="0.35">
      <c r="AE1999" s="41" t="str">
        <f t="shared" si="73"/>
        <v>CAPFOR_600_46_3_202223</v>
      </c>
      <c r="AF1999" s="41">
        <v>202223</v>
      </c>
      <c r="AG1999" s="41" t="s">
        <v>46</v>
      </c>
      <c r="AH1999" s="41">
        <v>600</v>
      </c>
      <c r="AI1999" s="41">
        <v>46</v>
      </c>
      <c r="AJ1999" s="41" t="s">
        <v>2060</v>
      </c>
      <c r="AK1999" s="41">
        <v>3</v>
      </c>
      <c r="AL1999" s="186">
        <v>0</v>
      </c>
    </row>
    <row r="2000" spans="31:38" x14ac:dyDescent="0.35">
      <c r="AE2000" s="41" t="str">
        <f t="shared" si="73"/>
        <v>CAPFOR_600_47_3_202223</v>
      </c>
      <c r="AF2000" s="41">
        <v>202223</v>
      </c>
      <c r="AG2000" s="41" t="s">
        <v>46</v>
      </c>
      <c r="AH2000" s="41">
        <v>600</v>
      </c>
      <c r="AI2000" s="41">
        <v>47</v>
      </c>
      <c r="AJ2000" s="41" t="s">
        <v>2061</v>
      </c>
      <c r="AK2000" s="41">
        <v>3</v>
      </c>
      <c r="AL2000" s="186">
        <v>0</v>
      </c>
    </row>
    <row r="2001" spans="31:38" x14ac:dyDescent="0.35">
      <c r="AE2001" s="41" t="str">
        <f t="shared" si="73"/>
        <v>CAPFOR_600_48_3_202223</v>
      </c>
      <c r="AF2001" s="41">
        <v>202223</v>
      </c>
      <c r="AG2001" s="41" t="s">
        <v>46</v>
      </c>
      <c r="AH2001" s="41">
        <v>600</v>
      </c>
      <c r="AI2001" s="41">
        <v>48</v>
      </c>
      <c r="AJ2001" s="41" t="s">
        <v>2029</v>
      </c>
      <c r="AK2001" s="41">
        <v>3</v>
      </c>
      <c r="AL2001" s="186">
        <v>23018.159</v>
      </c>
    </row>
    <row r="2002" spans="31:38" x14ac:dyDescent="0.35">
      <c r="AE2002" s="41" t="str">
        <f t="shared" si="73"/>
        <v>CAPFOR_600_49_3_202223</v>
      </c>
      <c r="AF2002" s="41">
        <v>202223</v>
      </c>
      <c r="AG2002" s="41" t="s">
        <v>46</v>
      </c>
      <c r="AH2002" s="41">
        <v>600</v>
      </c>
      <c r="AI2002" s="41">
        <v>49</v>
      </c>
      <c r="AJ2002" s="41" t="s">
        <v>2030</v>
      </c>
      <c r="AK2002" s="41">
        <v>3</v>
      </c>
      <c r="AL2002" s="186">
        <v>9544</v>
      </c>
    </row>
    <row r="2003" spans="31:38" x14ac:dyDescent="0.35">
      <c r="AE2003" s="41" t="str">
        <f t="shared" si="73"/>
        <v>CAPFOR_600_50_3_202223</v>
      </c>
      <c r="AF2003" s="41">
        <v>202223</v>
      </c>
      <c r="AG2003" s="41" t="s">
        <v>46</v>
      </c>
      <c r="AH2003" s="41">
        <v>600</v>
      </c>
      <c r="AI2003" s="41">
        <v>50</v>
      </c>
      <c r="AJ2003" s="41" t="s">
        <v>2031</v>
      </c>
      <c r="AK2003" s="41">
        <v>3</v>
      </c>
      <c r="AL2003" s="186">
        <v>114014.376</v>
      </c>
    </row>
    <row r="2004" spans="31:38" x14ac:dyDescent="0.35">
      <c r="AE2004" s="41" t="str">
        <f t="shared" si="73"/>
        <v>CAPFOR_512_1_1_202324</v>
      </c>
      <c r="AF2004" s="41">
        <v>202324</v>
      </c>
      <c r="AG2004" s="41" t="s">
        <v>46</v>
      </c>
      <c r="AH2004" s="41">
        <v>512</v>
      </c>
      <c r="AI2004" s="41">
        <v>1</v>
      </c>
      <c r="AJ2004" s="41" t="s">
        <v>1334</v>
      </c>
      <c r="AK2004" s="41">
        <v>1</v>
      </c>
      <c r="AL2004" s="186">
        <v>6964</v>
      </c>
    </row>
    <row r="2005" spans="31:38" x14ac:dyDescent="0.35">
      <c r="AE2005" s="41" t="str">
        <f t="shared" si="73"/>
        <v>CAPFOR_512_2_1_202324</v>
      </c>
      <c r="AF2005" s="41">
        <v>202324</v>
      </c>
      <c r="AG2005" s="41" t="s">
        <v>46</v>
      </c>
      <c r="AH2005" s="41">
        <v>512</v>
      </c>
      <c r="AI2005" s="41">
        <v>2</v>
      </c>
      <c r="AJ2005" s="41" t="s">
        <v>3254</v>
      </c>
      <c r="AK2005" s="41">
        <v>1</v>
      </c>
      <c r="AL2005" s="186">
        <v>0</v>
      </c>
    </row>
    <row r="2006" spans="31:38" x14ac:dyDescent="0.35">
      <c r="AE2006" s="41" t="str">
        <f t="shared" si="73"/>
        <v>CAPFOR_512_3_1_202324</v>
      </c>
      <c r="AF2006" s="41">
        <v>202324</v>
      </c>
      <c r="AG2006" s="41" t="s">
        <v>46</v>
      </c>
      <c r="AH2006" s="41">
        <v>512</v>
      </c>
      <c r="AI2006" s="41">
        <v>3</v>
      </c>
      <c r="AJ2006" s="41" t="s">
        <v>3165</v>
      </c>
      <c r="AK2006" s="41">
        <v>1</v>
      </c>
      <c r="AL2006" s="186">
        <v>3040</v>
      </c>
    </row>
    <row r="2007" spans="31:38" x14ac:dyDescent="0.35">
      <c r="AE2007" s="41" t="str">
        <f t="shared" si="73"/>
        <v>CAPFOR_512_4_1_202324</v>
      </c>
      <c r="AF2007" s="41">
        <v>202324</v>
      </c>
      <c r="AG2007" s="41" t="s">
        <v>46</v>
      </c>
      <c r="AH2007" s="41">
        <v>512</v>
      </c>
      <c r="AI2007" s="41">
        <v>4</v>
      </c>
      <c r="AJ2007" s="41" t="s">
        <v>3255</v>
      </c>
      <c r="AK2007" s="41">
        <v>1</v>
      </c>
      <c r="AL2007" s="186">
        <v>0</v>
      </c>
    </row>
    <row r="2008" spans="31:38" x14ac:dyDescent="0.35">
      <c r="AE2008" s="41" t="str">
        <f t="shared" si="73"/>
        <v>CAPFOR_512_5_1_202324</v>
      </c>
      <c r="AF2008" s="41">
        <v>202324</v>
      </c>
      <c r="AG2008" s="41" t="s">
        <v>46</v>
      </c>
      <c r="AH2008" s="41">
        <v>512</v>
      </c>
      <c r="AI2008" s="41">
        <v>5</v>
      </c>
      <c r="AJ2008" s="41" t="s">
        <v>664</v>
      </c>
      <c r="AK2008" s="41">
        <v>1</v>
      </c>
      <c r="AL2008" s="186">
        <v>286</v>
      </c>
    </row>
    <row r="2009" spans="31:38" x14ac:dyDescent="0.35">
      <c r="AE2009" s="41" t="str">
        <f t="shared" si="73"/>
        <v>CAPFOR_512_6_1_202324</v>
      </c>
      <c r="AF2009" s="41">
        <v>202324</v>
      </c>
      <c r="AG2009" s="41" t="s">
        <v>46</v>
      </c>
      <c r="AH2009" s="41">
        <v>512</v>
      </c>
      <c r="AI2009" s="41">
        <v>6</v>
      </c>
      <c r="AJ2009" s="41" t="s">
        <v>3192</v>
      </c>
      <c r="AK2009" s="41">
        <v>1</v>
      </c>
      <c r="AL2009" s="186">
        <v>12473</v>
      </c>
    </row>
    <row r="2010" spans="31:38" x14ac:dyDescent="0.35">
      <c r="AE2010" s="41" t="str">
        <f t="shared" si="73"/>
        <v>CAPFOR_512_7_1_202324</v>
      </c>
      <c r="AF2010" s="41">
        <v>202324</v>
      </c>
      <c r="AG2010" s="41" t="s">
        <v>46</v>
      </c>
      <c r="AH2010" s="41">
        <v>512</v>
      </c>
      <c r="AI2010" s="41">
        <v>7</v>
      </c>
      <c r="AJ2010" s="41" t="s">
        <v>2157</v>
      </c>
      <c r="AK2010" s="41">
        <v>1</v>
      </c>
      <c r="AL2010" s="186">
        <v>892</v>
      </c>
    </row>
    <row r="2011" spans="31:38" x14ac:dyDescent="0.35">
      <c r="AE2011" s="41" t="str">
        <f t="shared" si="73"/>
        <v>CAPFOR_512_8_1_202324</v>
      </c>
      <c r="AF2011" s="41">
        <v>202324</v>
      </c>
      <c r="AG2011" s="41" t="s">
        <v>46</v>
      </c>
      <c r="AH2011" s="41">
        <v>512</v>
      </c>
      <c r="AI2011" s="41">
        <v>8</v>
      </c>
      <c r="AJ2011" s="41" t="s">
        <v>3449</v>
      </c>
      <c r="AK2011" s="41">
        <v>1</v>
      </c>
      <c r="AL2011" s="186">
        <v>13651</v>
      </c>
    </row>
    <row r="2012" spans="31:38" x14ac:dyDescent="0.35">
      <c r="AE2012" s="41" t="str">
        <f t="shared" si="73"/>
        <v>CAPFOR_512_9_1_202324</v>
      </c>
      <c r="AF2012" s="41">
        <v>202324</v>
      </c>
      <c r="AG2012" s="41" t="s">
        <v>46</v>
      </c>
      <c r="AH2012" s="41">
        <v>512</v>
      </c>
      <c r="AI2012" s="41">
        <v>9</v>
      </c>
      <c r="AJ2012" s="41" t="s">
        <v>2322</v>
      </c>
      <c r="AK2012" s="41">
        <v>1</v>
      </c>
      <c r="AL2012" s="186">
        <v>13557</v>
      </c>
    </row>
    <row r="2013" spans="31:38" x14ac:dyDescent="0.35">
      <c r="AE2013" s="41" t="str">
        <f t="shared" si="73"/>
        <v>CAPFOR_512_10_1_202324</v>
      </c>
      <c r="AF2013" s="41">
        <v>202324</v>
      </c>
      <c r="AG2013" s="41" t="s">
        <v>46</v>
      </c>
      <c r="AH2013" s="41">
        <v>512</v>
      </c>
      <c r="AI2013" s="41">
        <v>10</v>
      </c>
      <c r="AJ2013" s="41" t="s">
        <v>3196</v>
      </c>
      <c r="AK2013" s="41">
        <v>1</v>
      </c>
      <c r="AL2013" s="186">
        <v>750</v>
      </c>
    </row>
    <row r="2014" spans="31:38" x14ac:dyDescent="0.35">
      <c r="AE2014" s="41" t="str">
        <f t="shared" si="73"/>
        <v>CAPFOR_512_11_1_202324</v>
      </c>
      <c r="AF2014" s="41">
        <v>202324</v>
      </c>
      <c r="AG2014" s="41" t="s">
        <v>46</v>
      </c>
      <c r="AH2014" s="41">
        <v>512</v>
      </c>
      <c r="AI2014" s="41">
        <v>11</v>
      </c>
      <c r="AJ2014" s="41" t="s">
        <v>3450</v>
      </c>
      <c r="AK2014" s="41">
        <v>1</v>
      </c>
      <c r="AL2014" s="186">
        <v>14307</v>
      </c>
    </row>
    <row r="2015" spans="31:38" x14ac:dyDescent="0.35">
      <c r="AE2015" s="41" t="str">
        <f t="shared" si="73"/>
        <v>CAPFOR_512_12_1_202324</v>
      </c>
      <c r="AF2015" s="41">
        <v>202324</v>
      </c>
      <c r="AG2015" s="41" t="s">
        <v>46</v>
      </c>
      <c r="AH2015" s="41">
        <v>512</v>
      </c>
      <c r="AI2015" s="41">
        <v>12</v>
      </c>
      <c r="AJ2015" s="41" t="s">
        <v>3170</v>
      </c>
      <c r="AK2015" s="41">
        <v>1</v>
      </c>
      <c r="AL2015" s="186">
        <v>0</v>
      </c>
    </row>
    <row r="2016" spans="31:38" x14ac:dyDescent="0.35">
      <c r="AE2016" s="41" t="str">
        <f t="shared" si="73"/>
        <v>CAPFOR_512_13_1_202324</v>
      </c>
      <c r="AF2016" s="41">
        <v>202324</v>
      </c>
      <c r="AG2016" s="41" t="s">
        <v>46</v>
      </c>
      <c r="AH2016" s="41">
        <v>512</v>
      </c>
      <c r="AI2016" s="41">
        <v>13</v>
      </c>
      <c r="AJ2016" s="41" t="s">
        <v>3451</v>
      </c>
      <c r="AK2016" s="41">
        <v>1</v>
      </c>
      <c r="AL2016" s="186">
        <v>37962</v>
      </c>
    </row>
    <row r="2017" spans="31:38" x14ac:dyDescent="0.35">
      <c r="AE2017" s="41" t="str">
        <f t="shared" si="73"/>
        <v>CAPFOR_512_14_1_202324</v>
      </c>
      <c r="AF2017" s="41">
        <v>202324</v>
      </c>
      <c r="AG2017" s="41" t="s">
        <v>46</v>
      </c>
      <c r="AH2017" s="41">
        <v>512</v>
      </c>
      <c r="AI2017" s="41">
        <v>14</v>
      </c>
      <c r="AJ2017" s="41" t="s">
        <v>3452</v>
      </c>
      <c r="AK2017" s="41">
        <v>1</v>
      </c>
      <c r="AL2017" s="186">
        <v>0</v>
      </c>
    </row>
    <row r="2018" spans="31:38" x14ac:dyDescent="0.35">
      <c r="AE2018" s="41" t="str">
        <f t="shared" si="73"/>
        <v>CAPFOR_512_15_1_202324</v>
      </c>
      <c r="AF2018" s="41">
        <v>202324</v>
      </c>
      <c r="AG2018" s="41" t="s">
        <v>46</v>
      </c>
      <c r="AH2018" s="41">
        <v>512</v>
      </c>
      <c r="AI2018" s="41">
        <v>15</v>
      </c>
      <c r="AJ2018" s="41" t="s">
        <v>3256</v>
      </c>
      <c r="AK2018" s="41">
        <v>1</v>
      </c>
      <c r="AL2018" s="186">
        <v>0</v>
      </c>
    </row>
    <row r="2019" spans="31:38" x14ac:dyDescent="0.35">
      <c r="AE2019" s="41" t="str">
        <f t="shared" si="73"/>
        <v>CAPFOR_512_16_1_202324</v>
      </c>
      <c r="AF2019" s="41">
        <v>202324</v>
      </c>
      <c r="AG2019" s="41" t="s">
        <v>46</v>
      </c>
      <c r="AH2019" s="41">
        <v>512</v>
      </c>
      <c r="AI2019" s="41">
        <v>16</v>
      </c>
      <c r="AJ2019" s="41" t="s">
        <v>3453</v>
      </c>
      <c r="AK2019" s="41">
        <v>1</v>
      </c>
      <c r="AL2019" s="186">
        <v>37962</v>
      </c>
    </row>
    <row r="2020" spans="31:38" x14ac:dyDescent="0.35">
      <c r="AE2020" s="41" t="str">
        <f t="shared" si="73"/>
        <v>CAPFOR_512_17_1_202324</v>
      </c>
      <c r="AF2020" s="41">
        <v>202324</v>
      </c>
      <c r="AG2020" s="41" t="s">
        <v>46</v>
      </c>
      <c r="AH2020" s="41">
        <v>512</v>
      </c>
      <c r="AI2020" s="41">
        <v>17</v>
      </c>
      <c r="AJ2020" s="41" t="s">
        <v>2010</v>
      </c>
      <c r="AK2020" s="41">
        <v>1</v>
      </c>
      <c r="AL2020" s="186">
        <v>0</v>
      </c>
    </row>
    <row r="2021" spans="31:38" x14ac:dyDescent="0.35">
      <c r="AE2021" s="41" t="str">
        <f t="shared" si="73"/>
        <v>CAPFOR_512_17.1_1_202324</v>
      </c>
      <c r="AF2021" s="41">
        <v>202324</v>
      </c>
      <c r="AG2021" s="41" t="s">
        <v>46</v>
      </c>
      <c r="AH2021" s="41">
        <v>512</v>
      </c>
      <c r="AI2021" s="41">
        <v>17.100000000000001</v>
      </c>
      <c r="AJ2021" s="41" t="s">
        <v>3494</v>
      </c>
      <c r="AK2021" s="41">
        <v>1</v>
      </c>
      <c r="AL2021" s="186">
        <v>0</v>
      </c>
    </row>
    <row r="2022" spans="31:38" x14ac:dyDescent="0.35">
      <c r="AE2022" s="41" t="str">
        <f t="shared" si="73"/>
        <v>CAPFOR_512_19_3_202324</v>
      </c>
      <c r="AF2022" s="41">
        <v>202324</v>
      </c>
      <c r="AG2022" s="41" t="s">
        <v>46</v>
      </c>
      <c r="AH2022" s="41">
        <v>512</v>
      </c>
      <c r="AI2022" s="41">
        <v>19</v>
      </c>
      <c r="AJ2022" s="41" t="s">
        <v>3258</v>
      </c>
      <c r="AK2022" s="41">
        <v>3</v>
      </c>
      <c r="AL2022" s="186">
        <v>37962</v>
      </c>
    </row>
    <row r="2023" spans="31:38" x14ac:dyDescent="0.35">
      <c r="AE2023" s="41" t="str">
        <f t="shared" si="73"/>
        <v>CAPFOR_512_20_3_202324</v>
      </c>
      <c r="AF2023" s="41">
        <v>202324</v>
      </c>
      <c r="AG2023" s="41" t="s">
        <v>46</v>
      </c>
      <c r="AH2023" s="41">
        <v>512</v>
      </c>
      <c r="AI2023" s="41">
        <v>20</v>
      </c>
      <c r="AJ2023" s="41" t="s">
        <v>1308</v>
      </c>
      <c r="AK2023" s="41">
        <v>3</v>
      </c>
      <c r="AL2023" s="186">
        <v>0</v>
      </c>
    </row>
    <row r="2024" spans="31:38" x14ac:dyDescent="0.35">
      <c r="AE2024" s="41" t="str">
        <f t="shared" si="73"/>
        <v>CAPFOR_512_21_3_202324</v>
      </c>
      <c r="AF2024" s="41">
        <v>202324</v>
      </c>
      <c r="AG2024" s="41" t="s">
        <v>46</v>
      </c>
      <c r="AH2024" s="41">
        <v>512</v>
      </c>
      <c r="AI2024" s="41">
        <v>21</v>
      </c>
      <c r="AJ2024" s="41" t="s">
        <v>1309</v>
      </c>
      <c r="AK2024" s="41">
        <v>3</v>
      </c>
      <c r="AL2024" s="186">
        <v>480</v>
      </c>
    </row>
    <row r="2025" spans="31:38" x14ac:dyDescent="0.35">
      <c r="AE2025" s="41" t="str">
        <f t="shared" si="73"/>
        <v>CAPFOR_512_22_3_202324</v>
      </c>
      <c r="AF2025" s="41">
        <v>202324</v>
      </c>
      <c r="AG2025" s="41" t="s">
        <v>46</v>
      </c>
      <c r="AH2025" s="41">
        <v>512</v>
      </c>
      <c r="AI2025" s="41">
        <v>22</v>
      </c>
      <c r="AJ2025" s="41" t="s">
        <v>3454</v>
      </c>
      <c r="AK2025" s="41">
        <v>3</v>
      </c>
      <c r="AL2025" s="186">
        <v>480</v>
      </c>
    </row>
    <row r="2026" spans="31:38" x14ac:dyDescent="0.35">
      <c r="AE2026" s="41" t="str">
        <f t="shared" si="73"/>
        <v>CAPFOR_512_23_3_202324</v>
      </c>
      <c r="AF2026" s="41">
        <v>202324</v>
      </c>
      <c r="AG2026" s="41" t="s">
        <v>46</v>
      </c>
      <c r="AH2026" s="41">
        <v>512</v>
      </c>
      <c r="AI2026" s="41">
        <v>23</v>
      </c>
      <c r="AJ2026" s="41" t="s">
        <v>2027</v>
      </c>
      <c r="AK2026" s="41">
        <v>3</v>
      </c>
      <c r="AL2026" s="186">
        <v>19382</v>
      </c>
    </row>
    <row r="2027" spans="31:38" x14ac:dyDescent="0.35">
      <c r="AE2027" s="41" t="str">
        <f t="shared" si="73"/>
        <v>CAPFOR_512_25_3_202324</v>
      </c>
      <c r="AF2027" s="41">
        <v>202324</v>
      </c>
      <c r="AG2027" s="41" t="s">
        <v>46</v>
      </c>
      <c r="AH2027" s="41">
        <v>512</v>
      </c>
      <c r="AI2027" s="41">
        <v>25</v>
      </c>
      <c r="AJ2027" s="41" t="s">
        <v>1370</v>
      </c>
      <c r="AK2027" s="41">
        <v>3</v>
      </c>
      <c r="AL2027" s="186">
        <v>297</v>
      </c>
    </row>
    <row r="2028" spans="31:38" x14ac:dyDescent="0.35">
      <c r="AE2028" s="41" t="str">
        <f t="shared" si="73"/>
        <v>CAPFOR_512_26_3_202324</v>
      </c>
      <c r="AF2028" s="41">
        <v>202324</v>
      </c>
      <c r="AG2028" s="41" t="s">
        <v>46</v>
      </c>
      <c r="AH2028" s="41">
        <v>512</v>
      </c>
      <c r="AI2028" s="41">
        <v>26</v>
      </c>
      <c r="AJ2028" s="41" t="s">
        <v>2032</v>
      </c>
      <c r="AK2028" s="41">
        <v>3</v>
      </c>
      <c r="AL2028" s="186">
        <v>500</v>
      </c>
    </row>
    <row r="2029" spans="31:38" x14ac:dyDescent="0.35">
      <c r="AE2029" s="41" t="str">
        <f t="shared" si="73"/>
        <v>CAPFOR_512_27_3_202324</v>
      </c>
      <c r="AF2029" s="41">
        <v>202324</v>
      </c>
      <c r="AG2029" s="41" t="s">
        <v>46</v>
      </c>
      <c r="AH2029" s="41">
        <v>512</v>
      </c>
      <c r="AI2029" s="41">
        <v>27</v>
      </c>
      <c r="AJ2029" s="41" t="s">
        <v>2033</v>
      </c>
      <c r="AK2029" s="41">
        <v>3</v>
      </c>
      <c r="AL2029" s="186">
        <v>2688</v>
      </c>
    </row>
    <row r="2030" spans="31:38" x14ac:dyDescent="0.35">
      <c r="AE2030" s="41" t="str">
        <f t="shared" si="73"/>
        <v>CAPFOR_512_28_3_202324</v>
      </c>
      <c r="AF2030" s="41">
        <v>202324</v>
      </c>
      <c r="AG2030" s="41" t="s">
        <v>46</v>
      </c>
      <c r="AH2030" s="41">
        <v>512</v>
      </c>
      <c r="AI2030" s="41">
        <v>28</v>
      </c>
      <c r="AJ2030" s="41" t="s">
        <v>2034</v>
      </c>
      <c r="AK2030" s="41">
        <v>3</v>
      </c>
      <c r="AL2030" s="186">
        <v>0</v>
      </c>
    </row>
    <row r="2031" spans="31:38" x14ac:dyDescent="0.35">
      <c r="AE2031" s="41" t="str">
        <f t="shared" si="73"/>
        <v>CAPFOR_512_29_3_202324</v>
      </c>
      <c r="AF2031" s="41">
        <v>202324</v>
      </c>
      <c r="AG2031" s="41" t="s">
        <v>46</v>
      </c>
      <c r="AH2031" s="41">
        <v>512</v>
      </c>
      <c r="AI2031" s="41">
        <v>29</v>
      </c>
      <c r="AJ2031" s="41" t="s">
        <v>2035</v>
      </c>
      <c r="AK2031" s="41">
        <v>3</v>
      </c>
      <c r="AL2031" s="186">
        <v>9221</v>
      </c>
    </row>
    <row r="2032" spans="31:38" x14ac:dyDescent="0.35">
      <c r="AE2032" s="41" t="str">
        <f t="shared" si="73"/>
        <v>CAPFOR_512_30_3_202324</v>
      </c>
      <c r="AF2032" s="41">
        <v>202324</v>
      </c>
      <c r="AG2032" s="41" t="s">
        <v>46</v>
      </c>
      <c r="AH2032" s="41">
        <v>512</v>
      </c>
      <c r="AI2032" s="41">
        <v>30</v>
      </c>
      <c r="AJ2032" s="41" t="s">
        <v>1357</v>
      </c>
      <c r="AK2032" s="41">
        <v>3</v>
      </c>
      <c r="AL2032" s="186">
        <v>3077</v>
      </c>
    </row>
    <row r="2033" spans="31:38" x14ac:dyDescent="0.35">
      <c r="AE2033" s="41" t="str">
        <f t="shared" si="73"/>
        <v>CAPFOR_512_30.1_3_202324</v>
      </c>
      <c r="AF2033" s="41">
        <v>202324</v>
      </c>
      <c r="AG2033" s="41" t="s">
        <v>46</v>
      </c>
      <c r="AH2033" s="41">
        <v>512</v>
      </c>
      <c r="AI2033" s="41">
        <v>30.1</v>
      </c>
      <c r="AJ2033" s="41" t="s">
        <v>3616</v>
      </c>
      <c r="AK2033" s="41">
        <v>3</v>
      </c>
      <c r="AL2033" s="186">
        <v>3077</v>
      </c>
    </row>
    <row r="2034" spans="31:38" x14ac:dyDescent="0.35">
      <c r="AE2034" s="41" t="str">
        <f t="shared" si="73"/>
        <v>CAPFOR_512_30.2_3_202324</v>
      </c>
      <c r="AF2034" s="41">
        <v>202324</v>
      </c>
      <c r="AG2034" s="41" t="s">
        <v>46</v>
      </c>
      <c r="AH2034" s="41">
        <v>512</v>
      </c>
      <c r="AI2034" s="41">
        <v>30.2</v>
      </c>
      <c r="AJ2034" s="41" t="s">
        <v>3617</v>
      </c>
      <c r="AK2034" s="41">
        <v>3</v>
      </c>
      <c r="AL2034" s="186">
        <v>0</v>
      </c>
    </row>
    <row r="2035" spans="31:38" x14ac:dyDescent="0.35">
      <c r="AE2035" s="41" t="str">
        <f t="shared" si="73"/>
        <v>CAPFOR_512_31_3_202324</v>
      </c>
      <c r="AF2035" s="41">
        <v>202324</v>
      </c>
      <c r="AG2035" s="41" t="s">
        <v>46</v>
      </c>
      <c r="AH2035" s="41">
        <v>512</v>
      </c>
      <c r="AI2035" s="41">
        <v>31</v>
      </c>
      <c r="AJ2035" s="41" t="s">
        <v>1358</v>
      </c>
      <c r="AK2035" s="41">
        <v>3</v>
      </c>
      <c r="AL2035" s="186">
        <v>2797</v>
      </c>
    </row>
    <row r="2036" spans="31:38" x14ac:dyDescent="0.35">
      <c r="AE2036" s="41" t="str">
        <f t="shared" si="73"/>
        <v>CAPFOR_512_31.1_3_202324</v>
      </c>
      <c r="AF2036" s="41">
        <v>202324</v>
      </c>
      <c r="AG2036" s="41" t="s">
        <v>46</v>
      </c>
      <c r="AH2036" s="41">
        <v>512</v>
      </c>
      <c r="AI2036" s="41">
        <v>31.1</v>
      </c>
      <c r="AJ2036" s="41" t="s">
        <v>2038</v>
      </c>
      <c r="AK2036" s="41">
        <v>3</v>
      </c>
      <c r="AL2036" s="186">
        <v>2797</v>
      </c>
    </row>
    <row r="2037" spans="31:38" x14ac:dyDescent="0.35">
      <c r="AE2037" s="41" t="str">
        <f t="shared" si="73"/>
        <v>CAPFOR_512_31.2_3_202324</v>
      </c>
      <c r="AF2037" s="41">
        <v>202324</v>
      </c>
      <c r="AG2037" s="41" t="s">
        <v>46</v>
      </c>
      <c r="AH2037" s="41">
        <v>512</v>
      </c>
      <c r="AI2037" s="41">
        <v>31.2</v>
      </c>
      <c r="AJ2037" s="41" t="s">
        <v>2039</v>
      </c>
      <c r="AK2037" s="41">
        <v>3</v>
      </c>
      <c r="AL2037" s="186">
        <v>0</v>
      </c>
    </row>
    <row r="2038" spans="31:38" x14ac:dyDescent="0.35">
      <c r="AE2038" s="41" t="str">
        <f t="shared" si="73"/>
        <v>CAPFOR_512_32_3_202324</v>
      </c>
      <c r="AF2038" s="41">
        <v>202324</v>
      </c>
      <c r="AG2038" s="41" t="s">
        <v>46</v>
      </c>
      <c r="AH2038" s="41">
        <v>512</v>
      </c>
      <c r="AI2038" s="41">
        <v>32</v>
      </c>
      <c r="AJ2038" s="41" t="s">
        <v>3455</v>
      </c>
      <c r="AK2038" s="41">
        <v>3</v>
      </c>
      <c r="AL2038" s="186">
        <v>37962</v>
      </c>
    </row>
    <row r="2039" spans="31:38" x14ac:dyDescent="0.35">
      <c r="AE2039" s="41" t="str">
        <f t="shared" si="73"/>
        <v>CAPFOR_512_33_3_202324</v>
      </c>
      <c r="AF2039" s="41">
        <v>202324</v>
      </c>
      <c r="AG2039" s="41" t="s">
        <v>46</v>
      </c>
      <c r="AH2039" s="41">
        <v>512</v>
      </c>
      <c r="AI2039" s="41">
        <v>33</v>
      </c>
      <c r="AJ2039" s="41" t="s">
        <v>2043</v>
      </c>
      <c r="AK2039" s="41">
        <v>3</v>
      </c>
      <c r="AL2039" s="186">
        <v>144667</v>
      </c>
    </row>
    <row r="2040" spans="31:38" x14ac:dyDescent="0.35">
      <c r="AE2040" s="41" t="str">
        <f t="shared" si="73"/>
        <v>CAPFOR_512_33.5_3_202324</v>
      </c>
      <c r="AF2040" s="41">
        <v>202324</v>
      </c>
      <c r="AG2040" s="41" t="s">
        <v>46</v>
      </c>
      <c r="AH2040" s="41">
        <v>512</v>
      </c>
      <c r="AI2040" s="41">
        <v>33.5</v>
      </c>
      <c r="AJ2040" s="41" t="s">
        <v>3281</v>
      </c>
      <c r="AK2040" s="41">
        <v>3</v>
      </c>
      <c r="AL2040" s="186">
        <v>0</v>
      </c>
    </row>
    <row r="2041" spans="31:38" x14ac:dyDescent="0.35">
      <c r="AE2041" s="41" t="str">
        <f t="shared" si="73"/>
        <v>CAPFOR_512_34_3_202324</v>
      </c>
      <c r="AF2041" s="41">
        <v>202324</v>
      </c>
      <c r="AG2041" s="41" t="s">
        <v>46</v>
      </c>
      <c r="AH2041" s="41">
        <v>512</v>
      </c>
      <c r="AI2041" s="41">
        <v>34</v>
      </c>
      <c r="AJ2041" s="41" t="s">
        <v>3456</v>
      </c>
      <c r="AK2041" s="41">
        <v>3</v>
      </c>
      <c r="AL2041" s="186">
        <v>5874</v>
      </c>
    </row>
    <row r="2042" spans="31:38" x14ac:dyDescent="0.35">
      <c r="AE2042" s="41" t="str">
        <f t="shared" si="73"/>
        <v>CAPFOR_512_35_3_202324</v>
      </c>
      <c r="AF2042" s="41">
        <v>202324</v>
      </c>
      <c r="AG2042" s="41" t="s">
        <v>46</v>
      </c>
      <c r="AH2042" s="41">
        <v>512</v>
      </c>
      <c r="AI2042" s="41">
        <v>35</v>
      </c>
      <c r="AJ2042" s="41" t="s">
        <v>2044</v>
      </c>
      <c r="AK2042" s="41">
        <v>3</v>
      </c>
      <c r="AL2042" s="186">
        <v>1622</v>
      </c>
    </row>
    <row r="2043" spans="31:38" x14ac:dyDescent="0.35">
      <c r="AE2043" s="41" t="str">
        <f t="shared" si="73"/>
        <v>CAPFOR_512_36_3_202324</v>
      </c>
      <c r="AF2043" s="41">
        <v>202324</v>
      </c>
      <c r="AG2043" s="41" t="s">
        <v>46</v>
      </c>
      <c r="AH2043" s="41">
        <v>512</v>
      </c>
      <c r="AI2043" s="41">
        <v>36</v>
      </c>
      <c r="AJ2043" s="41" t="s">
        <v>3457</v>
      </c>
      <c r="AK2043" s="41">
        <v>3</v>
      </c>
      <c r="AL2043" s="186">
        <v>4252</v>
      </c>
    </row>
    <row r="2044" spans="31:38" x14ac:dyDescent="0.35">
      <c r="AE2044" s="41" t="str">
        <f t="shared" si="73"/>
        <v>CAPFOR_512_37_3_202324</v>
      </c>
      <c r="AF2044" s="41">
        <v>202324</v>
      </c>
      <c r="AG2044" s="41" t="s">
        <v>46</v>
      </c>
      <c r="AH2044" s="41">
        <v>512</v>
      </c>
      <c r="AI2044" s="41">
        <v>37</v>
      </c>
      <c r="AJ2044" s="41" t="s">
        <v>3458</v>
      </c>
      <c r="AK2044" s="41">
        <v>3</v>
      </c>
      <c r="AL2044" s="186">
        <v>148919</v>
      </c>
    </row>
    <row r="2045" spans="31:38" x14ac:dyDescent="0.35">
      <c r="AE2045" s="41" t="str">
        <f t="shared" si="73"/>
        <v>CAPFOR_512_38_3_202324</v>
      </c>
      <c r="AF2045" s="41">
        <v>202324</v>
      </c>
      <c r="AG2045" s="41" t="s">
        <v>46</v>
      </c>
      <c r="AH2045" s="41">
        <v>512</v>
      </c>
      <c r="AI2045" s="41">
        <v>38</v>
      </c>
      <c r="AJ2045" s="41" t="s">
        <v>2046</v>
      </c>
      <c r="AK2045" s="41">
        <v>3</v>
      </c>
      <c r="AL2045" s="186">
        <v>123800</v>
      </c>
    </row>
    <row r="2046" spans="31:38" x14ac:dyDescent="0.35">
      <c r="AE2046" s="41" t="str">
        <f t="shared" si="73"/>
        <v>CAPFOR_512_39_3_202324</v>
      </c>
      <c r="AF2046" s="41">
        <v>202324</v>
      </c>
      <c r="AG2046" s="41" t="s">
        <v>46</v>
      </c>
      <c r="AH2046" s="41">
        <v>512</v>
      </c>
      <c r="AI2046" s="41">
        <v>39</v>
      </c>
      <c r="AJ2046" s="41" t="s">
        <v>2047</v>
      </c>
      <c r="AK2046" s="41">
        <v>3</v>
      </c>
      <c r="AL2046" s="186">
        <v>0</v>
      </c>
    </row>
    <row r="2047" spans="31:38" x14ac:dyDescent="0.35">
      <c r="AE2047" s="41" t="str">
        <f t="shared" si="73"/>
        <v>CAPFOR_512_40_3_202324</v>
      </c>
      <c r="AF2047" s="41">
        <v>202324</v>
      </c>
      <c r="AG2047" s="41" t="s">
        <v>46</v>
      </c>
      <c r="AH2047" s="41">
        <v>512</v>
      </c>
      <c r="AI2047" s="41">
        <v>40</v>
      </c>
      <c r="AJ2047" s="41" t="s">
        <v>2048</v>
      </c>
      <c r="AK2047" s="41">
        <v>3</v>
      </c>
      <c r="AL2047" s="186">
        <v>32046</v>
      </c>
    </row>
    <row r="2048" spans="31:38" x14ac:dyDescent="0.35">
      <c r="AE2048" s="41" t="str">
        <f t="shared" si="73"/>
        <v>CAPFOR_512_41_3_202324</v>
      </c>
      <c r="AF2048" s="41">
        <v>202324</v>
      </c>
      <c r="AG2048" s="41" t="s">
        <v>46</v>
      </c>
      <c r="AH2048" s="41">
        <v>512</v>
      </c>
      <c r="AI2048" s="41">
        <v>41</v>
      </c>
      <c r="AJ2048" s="41" t="s">
        <v>2049</v>
      </c>
      <c r="AK2048" s="41">
        <v>3</v>
      </c>
      <c r="AL2048" s="186">
        <v>127432</v>
      </c>
    </row>
    <row r="2049" spans="31:38" x14ac:dyDescent="0.35">
      <c r="AE2049" s="41" t="str">
        <f t="shared" si="73"/>
        <v>CAPFOR_512_42_3_202324</v>
      </c>
      <c r="AF2049" s="41">
        <v>202324</v>
      </c>
      <c r="AG2049" s="41" t="s">
        <v>46</v>
      </c>
      <c r="AH2049" s="41">
        <v>512</v>
      </c>
      <c r="AI2049" s="41">
        <v>42</v>
      </c>
      <c r="AJ2049" s="41" t="s">
        <v>2050</v>
      </c>
      <c r="AK2049" s="41">
        <v>3</v>
      </c>
      <c r="AL2049" s="186">
        <v>0</v>
      </c>
    </row>
    <row r="2050" spans="31:38" x14ac:dyDescent="0.35">
      <c r="AE2050" s="41" t="str">
        <f t="shared" si="73"/>
        <v>CAPFOR_512_43_3_202324</v>
      </c>
      <c r="AF2050" s="41">
        <v>202324</v>
      </c>
      <c r="AG2050" s="41" t="s">
        <v>46</v>
      </c>
      <c r="AH2050" s="41">
        <v>512</v>
      </c>
      <c r="AI2050" s="41">
        <v>43</v>
      </c>
      <c r="AJ2050" s="41" t="s">
        <v>2051</v>
      </c>
      <c r="AK2050" s="41">
        <v>3</v>
      </c>
      <c r="AL2050" s="186">
        <v>15000</v>
      </c>
    </row>
    <row r="2051" spans="31:38" x14ac:dyDescent="0.35">
      <c r="AE2051" s="41" t="str">
        <f t="shared" si="73"/>
        <v>CAPFOR_512_44_3_202324</v>
      </c>
      <c r="AF2051" s="41">
        <v>202324</v>
      </c>
      <c r="AG2051" s="41" t="s">
        <v>46</v>
      </c>
      <c r="AH2051" s="41">
        <v>512</v>
      </c>
      <c r="AI2051" s="41">
        <v>44</v>
      </c>
      <c r="AJ2051" s="41" t="s">
        <v>3261</v>
      </c>
      <c r="AK2051" s="41">
        <v>3</v>
      </c>
      <c r="AL2051" s="186">
        <v>175000</v>
      </c>
    </row>
    <row r="2052" spans="31:38" x14ac:dyDescent="0.35">
      <c r="AE2052" s="41" t="str">
        <f t="shared" si="73"/>
        <v>CAPFOR_512_45_3_202324</v>
      </c>
      <c r="AF2052" s="41">
        <v>202324</v>
      </c>
      <c r="AG2052" s="41" t="s">
        <v>46</v>
      </c>
      <c r="AH2052" s="41">
        <v>512</v>
      </c>
      <c r="AI2052" s="41">
        <v>45</v>
      </c>
      <c r="AJ2052" s="41" t="s">
        <v>3262</v>
      </c>
      <c r="AK2052" s="41">
        <v>3</v>
      </c>
      <c r="AL2052" s="186">
        <v>180000</v>
      </c>
    </row>
    <row r="2053" spans="31:38" x14ac:dyDescent="0.35">
      <c r="AE2053" s="41" t="str">
        <f t="shared" si="73"/>
        <v>CAPFOR_512_46_3_202324</v>
      </c>
      <c r="AF2053" s="41">
        <v>202324</v>
      </c>
      <c r="AG2053" s="41" t="s">
        <v>46</v>
      </c>
      <c r="AH2053" s="41">
        <v>512</v>
      </c>
      <c r="AI2053" s="41">
        <v>46</v>
      </c>
      <c r="AJ2053" s="41" t="s">
        <v>2060</v>
      </c>
      <c r="AK2053" s="41">
        <v>3</v>
      </c>
      <c r="AL2053" s="186">
        <v>0</v>
      </c>
    </row>
    <row r="2054" spans="31:38" x14ac:dyDescent="0.35">
      <c r="AE2054" s="41" t="str">
        <f t="shared" ref="AE2054:AE2117" si="74">AG2054&amp;"_"&amp;AH2054&amp;"_"&amp;AI2054&amp;"_"&amp;AK2054&amp;"_"&amp;AF2054</f>
        <v>CAPFOR_512_47_3_202324</v>
      </c>
      <c r="AF2054" s="41">
        <v>202324</v>
      </c>
      <c r="AG2054" s="41" t="s">
        <v>46</v>
      </c>
      <c r="AH2054" s="41">
        <v>512</v>
      </c>
      <c r="AI2054" s="41">
        <v>47</v>
      </c>
      <c r="AJ2054" s="41" t="s">
        <v>2061</v>
      </c>
      <c r="AK2054" s="41">
        <v>3</v>
      </c>
      <c r="AL2054" s="186">
        <v>0</v>
      </c>
    </row>
    <row r="2055" spans="31:38" x14ac:dyDescent="0.35">
      <c r="AE2055" s="41" t="str">
        <f t="shared" si="74"/>
        <v>CAPFOR_512_48_3_202324</v>
      </c>
      <c r="AF2055" s="41">
        <v>202324</v>
      </c>
      <c r="AG2055" s="41" t="s">
        <v>46</v>
      </c>
      <c r="AH2055" s="41">
        <v>512</v>
      </c>
      <c r="AI2055" s="41">
        <v>48</v>
      </c>
      <c r="AJ2055" s="41" t="s">
        <v>2029</v>
      </c>
      <c r="AK2055" s="41">
        <v>3</v>
      </c>
      <c r="AL2055" s="186">
        <v>0</v>
      </c>
    </row>
    <row r="2056" spans="31:38" x14ac:dyDescent="0.35">
      <c r="AE2056" s="41" t="str">
        <f t="shared" si="74"/>
        <v>CAPFOR_512_49_3_202324</v>
      </c>
      <c r="AF2056" s="41">
        <v>202324</v>
      </c>
      <c r="AG2056" s="41" t="s">
        <v>46</v>
      </c>
      <c r="AH2056" s="41">
        <v>512</v>
      </c>
      <c r="AI2056" s="41">
        <v>49</v>
      </c>
      <c r="AJ2056" s="41" t="s">
        <v>2030</v>
      </c>
      <c r="AK2056" s="41">
        <v>3</v>
      </c>
      <c r="AL2056" s="186">
        <v>297</v>
      </c>
    </row>
    <row r="2057" spans="31:38" x14ac:dyDescent="0.35">
      <c r="AE2057" s="41" t="str">
        <f t="shared" si="74"/>
        <v>CAPFOR_512_50_3_202324</v>
      </c>
      <c r="AF2057" s="41">
        <v>202324</v>
      </c>
      <c r="AG2057" s="41" t="s">
        <v>46</v>
      </c>
      <c r="AH2057" s="41">
        <v>512</v>
      </c>
      <c r="AI2057" s="41">
        <v>50</v>
      </c>
      <c r="AJ2057" s="41" t="s">
        <v>2031</v>
      </c>
      <c r="AK2057" s="41">
        <v>3</v>
      </c>
      <c r="AL2057" s="186">
        <v>0</v>
      </c>
    </row>
    <row r="2058" spans="31:38" x14ac:dyDescent="0.35">
      <c r="AE2058" s="41" t="str">
        <f t="shared" si="74"/>
        <v>CAPFOR_514_1_1_202324</v>
      </c>
      <c r="AF2058" s="41">
        <v>202324</v>
      </c>
      <c r="AG2058" s="41" t="s">
        <v>46</v>
      </c>
      <c r="AH2058" s="41">
        <v>514</v>
      </c>
      <c r="AI2058" s="41">
        <v>1</v>
      </c>
      <c r="AJ2058" s="41" t="s">
        <v>1334</v>
      </c>
      <c r="AK2058" s="41">
        <v>1</v>
      </c>
      <c r="AL2058" s="186">
        <v>18009</v>
      </c>
    </row>
    <row r="2059" spans="31:38" x14ac:dyDescent="0.35">
      <c r="AE2059" s="41" t="str">
        <f t="shared" si="74"/>
        <v>CAPFOR_514_2_1_202324</v>
      </c>
      <c r="AF2059" s="41">
        <v>202324</v>
      </c>
      <c r="AG2059" s="41" t="s">
        <v>46</v>
      </c>
      <c r="AH2059" s="41">
        <v>514</v>
      </c>
      <c r="AI2059" s="41">
        <v>2</v>
      </c>
      <c r="AJ2059" s="41" t="s">
        <v>3254</v>
      </c>
      <c r="AK2059" s="41">
        <v>1</v>
      </c>
      <c r="AL2059" s="186">
        <v>4574</v>
      </c>
    </row>
    <row r="2060" spans="31:38" x14ac:dyDescent="0.35">
      <c r="AE2060" s="41" t="str">
        <f t="shared" si="74"/>
        <v>CAPFOR_514_3_1_202324</v>
      </c>
      <c r="AF2060" s="41">
        <v>202324</v>
      </c>
      <c r="AG2060" s="41" t="s">
        <v>46</v>
      </c>
      <c r="AH2060" s="41">
        <v>514</v>
      </c>
      <c r="AI2060" s="41">
        <v>3</v>
      </c>
      <c r="AJ2060" s="41" t="s">
        <v>3165</v>
      </c>
      <c r="AK2060" s="41">
        <v>1</v>
      </c>
      <c r="AL2060" s="186">
        <v>4226</v>
      </c>
    </row>
    <row r="2061" spans="31:38" x14ac:dyDescent="0.35">
      <c r="AE2061" s="41" t="str">
        <f t="shared" si="74"/>
        <v>CAPFOR_514_4_1_202324</v>
      </c>
      <c r="AF2061" s="41">
        <v>202324</v>
      </c>
      <c r="AG2061" s="41" t="s">
        <v>46</v>
      </c>
      <c r="AH2061" s="41">
        <v>514</v>
      </c>
      <c r="AI2061" s="41">
        <v>4</v>
      </c>
      <c r="AJ2061" s="41" t="s">
        <v>3255</v>
      </c>
      <c r="AK2061" s="41">
        <v>1</v>
      </c>
      <c r="AL2061" s="186">
        <v>998</v>
      </c>
    </row>
    <row r="2062" spans="31:38" x14ac:dyDescent="0.35">
      <c r="AE2062" s="41" t="str">
        <f t="shared" si="74"/>
        <v>CAPFOR_514_5_1_202324</v>
      </c>
      <c r="AF2062" s="41">
        <v>202324</v>
      </c>
      <c r="AG2062" s="41" t="s">
        <v>46</v>
      </c>
      <c r="AH2062" s="41">
        <v>514</v>
      </c>
      <c r="AI2062" s="41">
        <v>5</v>
      </c>
      <c r="AJ2062" s="41" t="s">
        <v>664</v>
      </c>
      <c r="AK2062" s="41">
        <v>1</v>
      </c>
      <c r="AL2062" s="186">
        <v>6694</v>
      </c>
    </row>
    <row r="2063" spans="31:38" x14ac:dyDescent="0.35">
      <c r="AE2063" s="41" t="str">
        <f t="shared" si="74"/>
        <v>CAPFOR_514_6_1_202324</v>
      </c>
      <c r="AF2063" s="41">
        <v>202324</v>
      </c>
      <c r="AG2063" s="41" t="s">
        <v>46</v>
      </c>
      <c r="AH2063" s="41">
        <v>514</v>
      </c>
      <c r="AI2063" s="41">
        <v>6</v>
      </c>
      <c r="AJ2063" s="41" t="s">
        <v>3192</v>
      </c>
      <c r="AK2063" s="41">
        <v>1</v>
      </c>
      <c r="AL2063" s="186">
        <v>3160</v>
      </c>
    </row>
    <row r="2064" spans="31:38" x14ac:dyDescent="0.35">
      <c r="AE2064" s="41" t="str">
        <f t="shared" si="74"/>
        <v>CAPFOR_514_7_1_202324</v>
      </c>
      <c r="AF2064" s="41">
        <v>202324</v>
      </c>
      <c r="AG2064" s="41" t="s">
        <v>46</v>
      </c>
      <c r="AH2064" s="41">
        <v>514</v>
      </c>
      <c r="AI2064" s="41">
        <v>7</v>
      </c>
      <c r="AJ2064" s="41" t="s">
        <v>2157</v>
      </c>
      <c r="AK2064" s="41">
        <v>1</v>
      </c>
      <c r="AL2064" s="186">
        <v>10129</v>
      </c>
    </row>
    <row r="2065" spans="31:38" x14ac:dyDescent="0.35">
      <c r="AE2065" s="41" t="str">
        <f t="shared" si="74"/>
        <v>CAPFOR_514_8_1_202324</v>
      </c>
      <c r="AF2065" s="41">
        <v>202324</v>
      </c>
      <c r="AG2065" s="41" t="s">
        <v>46</v>
      </c>
      <c r="AH2065" s="41">
        <v>514</v>
      </c>
      <c r="AI2065" s="41">
        <v>8</v>
      </c>
      <c r="AJ2065" s="41" t="s">
        <v>3449</v>
      </c>
      <c r="AK2065" s="41">
        <v>1</v>
      </c>
      <c r="AL2065" s="186">
        <v>20981</v>
      </c>
    </row>
    <row r="2066" spans="31:38" x14ac:dyDescent="0.35">
      <c r="AE2066" s="41" t="str">
        <f t="shared" si="74"/>
        <v>CAPFOR_514_9_1_202324</v>
      </c>
      <c r="AF2066" s="41">
        <v>202324</v>
      </c>
      <c r="AG2066" s="41" t="s">
        <v>46</v>
      </c>
      <c r="AH2066" s="41">
        <v>514</v>
      </c>
      <c r="AI2066" s="41">
        <v>9</v>
      </c>
      <c r="AJ2066" s="41" t="s">
        <v>2322</v>
      </c>
      <c r="AK2066" s="41">
        <v>1</v>
      </c>
      <c r="AL2066" s="186">
        <v>0</v>
      </c>
    </row>
    <row r="2067" spans="31:38" x14ac:dyDescent="0.35">
      <c r="AE2067" s="41" t="str">
        <f t="shared" si="74"/>
        <v>CAPFOR_514_10_1_202324</v>
      </c>
      <c r="AF2067" s="41">
        <v>202324</v>
      </c>
      <c r="AG2067" s="41" t="s">
        <v>46</v>
      </c>
      <c r="AH2067" s="41">
        <v>514</v>
      </c>
      <c r="AI2067" s="41">
        <v>10</v>
      </c>
      <c r="AJ2067" s="41" t="s">
        <v>3196</v>
      </c>
      <c r="AK2067" s="41">
        <v>1</v>
      </c>
      <c r="AL2067" s="186">
        <v>21583</v>
      </c>
    </row>
    <row r="2068" spans="31:38" x14ac:dyDescent="0.35">
      <c r="AE2068" s="41" t="str">
        <f t="shared" si="74"/>
        <v>CAPFOR_514_11_1_202324</v>
      </c>
      <c r="AF2068" s="41">
        <v>202324</v>
      </c>
      <c r="AG2068" s="41" t="s">
        <v>46</v>
      </c>
      <c r="AH2068" s="41">
        <v>514</v>
      </c>
      <c r="AI2068" s="41">
        <v>11</v>
      </c>
      <c r="AJ2068" s="41" t="s">
        <v>3450</v>
      </c>
      <c r="AK2068" s="41">
        <v>1</v>
      </c>
      <c r="AL2068" s="186">
        <v>21583</v>
      </c>
    </row>
    <row r="2069" spans="31:38" x14ac:dyDescent="0.35">
      <c r="AE2069" s="41" t="str">
        <f t="shared" si="74"/>
        <v>CAPFOR_514_12_1_202324</v>
      </c>
      <c r="AF2069" s="41">
        <v>202324</v>
      </c>
      <c r="AG2069" s="41" t="s">
        <v>46</v>
      </c>
      <c r="AH2069" s="41">
        <v>514</v>
      </c>
      <c r="AI2069" s="41">
        <v>12</v>
      </c>
      <c r="AJ2069" s="41" t="s">
        <v>3170</v>
      </c>
      <c r="AK2069" s="41">
        <v>1</v>
      </c>
      <c r="AL2069" s="186">
        <v>0</v>
      </c>
    </row>
    <row r="2070" spans="31:38" x14ac:dyDescent="0.35">
      <c r="AE2070" s="41" t="str">
        <f t="shared" si="74"/>
        <v>CAPFOR_514_13_1_202324</v>
      </c>
      <c r="AF2070" s="41">
        <v>202324</v>
      </c>
      <c r="AG2070" s="41" t="s">
        <v>46</v>
      </c>
      <c r="AH2070" s="41">
        <v>514</v>
      </c>
      <c r="AI2070" s="41">
        <v>13</v>
      </c>
      <c r="AJ2070" s="41" t="s">
        <v>3451</v>
      </c>
      <c r="AK2070" s="41">
        <v>1</v>
      </c>
      <c r="AL2070" s="186">
        <v>69373</v>
      </c>
    </row>
    <row r="2071" spans="31:38" x14ac:dyDescent="0.35">
      <c r="AE2071" s="41" t="str">
        <f t="shared" si="74"/>
        <v>CAPFOR_514_14_1_202324</v>
      </c>
      <c r="AF2071" s="41">
        <v>202324</v>
      </c>
      <c r="AG2071" s="41" t="s">
        <v>46</v>
      </c>
      <c r="AH2071" s="41">
        <v>514</v>
      </c>
      <c r="AI2071" s="41">
        <v>14</v>
      </c>
      <c r="AJ2071" s="41" t="s">
        <v>3452</v>
      </c>
      <c r="AK2071" s="41">
        <v>1</v>
      </c>
      <c r="AL2071" s="186">
        <v>0</v>
      </c>
    </row>
    <row r="2072" spans="31:38" x14ac:dyDescent="0.35">
      <c r="AE2072" s="41" t="str">
        <f t="shared" si="74"/>
        <v>CAPFOR_514_15_1_202324</v>
      </c>
      <c r="AF2072" s="41">
        <v>202324</v>
      </c>
      <c r="AG2072" s="41" t="s">
        <v>46</v>
      </c>
      <c r="AH2072" s="41">
        <v>514</v>
      </c>
      <c r="AI2072" s="41">
        <v>15</v>
      </c>
      <c r="AJ2072" s="41" t="s">
        <v>3256</v>
      </c>
      <c r="AK2072" s="41">
        <v>1</v>
      </c>
      <c r="AL2072" s="186">
        <v>0</v>
      </c>
    </row>
    <row r="2073" spans="31:38" x14ac:dyDescent="0.35">
      <c r="AE2073" s="41" t="str">
        <f t="shared" si="74"/>
        <v>CAPFOR_514_16_1_202324</v>
      </c>
      <c r="AF2073" s="41">
        <v>202324</v>
      </c>
      <c r="AG2073" s="41" t="s">
        <v>46</v>
      </c>
      <c r="AH2073" s="41">
        <v>514</v>
      </c>
      <c r="AI2073" s="41">
        <v>16</v>
      </c>
      <c r="AJ2073" s="41" t="s">
        <v>3453</v>
      </c>
      <c r="AK2073" s="41">
        <v>1</v>
      </c>
      <c r="AL2073" s="186">
        <v>69373</v>
      </c>
    </row>
    <row r="2074" spans="31:38" x14ac:dyDescent="0.35">
      <c r="AE2074" s="41" t="str">
        <f t="shared" si="74"/>
        <v>CAPFOR_514_17_1_202324</v>
      </c>
      <c r="AF2074" s="41">
        <v>202324</v>
      </c>
      <c r="AG2074" s="41" t="s">
        <v>46</v>
      </c>
      <c r="AH2074" s="41">
        <v>514</v>
      </c>
      <c r="AI2074" s="41">
        <v>17</v>
      </c>
      <c r="AJ2074" s="41" t="s">
        <v>2010</v>
      </c>
      <c r="AK2074" s="41">
        <v>1</v>
      </c>
      <c r="AL2074" s="186">
        <v>0</v>
      </c>
    </row>
    <row r="2075" spans="31:38" x14ac:dyDescent="0.35">
      <c r="AE2075" s="41" t="str">
        <f t="shared" si="74"/>
        <v>CAPFOR_514_17.1_1_202324</v>
      </c>
      <c r="AF2075" s="41">
        <v>202324</v>
      </c>
      <c r="AG2075" s="41" t="s">
        <v>46</v>
      </c>
      <c r="AH2075" s="41">
        <v>514</v>
      </c>
      <c r="AI2075" s="41">
        <v>17.100000000000001</v>
      </c>
      <c r="AJ2075" s="41" t="s">
        <v>3494</v>
      </c>
      <c r="AK2075" s="41">
        <v>1</v>
      </c>
      <c r="AL2075" s="186">
        <v>0</v>
      </c>
    </row>
    <row r="2076" spans="31:38" x14ac:dyDescent="0.35">
      <c r="AE2076" s="41" t="str">
        <f t="shared" si="74"/>
        <v>CAPFOR_514_19_3_202324</v>
      </c>
      <c r="AF2076" s="41">
        <v>202324</v>
      </c>
      <c r="AG2076" s="41" t="s">
        <v>46</v>
      </c>
      <c r="AH2076" s="41">
        <v>514</v>
      </c>
      <c r="AI2076" s="41">
        <v>19</v>
      </c>
      <c r="AJ2076" s="41" t="s">
        <v>3258</v>
      </c>
      <c r="AK2076" s="41">
        <v>3</v>
      </c>
      <c r="AL2076" s="186">
        <v>69373</v>
      </c>
    </row>
    <row r="2077" spans="31:38" x14ac:dyDescent="0.35">
      <c r="AE2077" s="41" t="str">
        <f t="shared" si="74"/>
        <v>CAPFOR_514_20_3_202324</v>
      </c>
      <c r="AF2077" s="41">
        <v>202324</v>
      </c>
      <c r="AG2077" s="41" t="s">
        <v>46</v>
      </c>
      <c r="AH2077" s="41">
        <v>514</v>
      </c>
      <c r="AI2077" s="41">
        <v>20</v>
      </c>
      <c r="AJ2077" s="41" t="s">
        <v>1308</v>
      </c>
      <c r="AK2077" s="41">
        <v>3</v>
      </c>
      <c r="AL2077" s="186">
        <v>0</v>
      </c>
    </row>
    <row r="2078" spans="31:38" x14ac:dyDescent="0.35">
      <c r="AE2078" s="41" t="str">
        <f t="shared" si="74"/>
        <v>CAPFOR_514_21_3_202324</v>
      </c>
      <c r="AF2078" s="41">
        <v>202324</v>
      </c>
      <c r="AG2078" s="41" t="s">
        <v>46</v>
      </c>
      <c r="AH2078" s="41">
        <v>514</v>
      </c>
      <c r="AI2078" s="41">
        <v>21</v>
      </c>
      <c r="AJ2078" s="41" t="s">
        <v>1309</v>
      </c>
      <c r="AK2078" s="41">
        <v>3</v>
      </c>
      <c r="AL2078" s="186">
        <v>100</v>
      </c>
    </row>
    <row r="2079" spans="31:38" x14ac:dyDescent="0.35">
      <c r="AE2079" s="41" t="str">
        <f t="shared" si="74"/>
        <v>CAPFOR_514_22_3_202324</v>
      </c>
      <c r="AF2079" s="41">
        <v>202324</v>
      </c>
      <c r="AG2079" s="41" t="s">
        <v>46</v>
      </c>
      <c r="AH2079" s="41">
        <v>514</v>
      </c>
      <c r="AI2079" s="41">
        <v>22</v>
      </c>
      <c r="AJ2079" s="41" t="s">
        <v>3454</v>
      </c>
      <c r="AK2079" s="41">
        <v>3</v>
      </c>
      <c r="AL2079" s="186">
        <v>100</v>
      </c>
    </row>
    <row r="2080" spans="31:38" x14ac:dyDescent="0.35">
      <c r="AE2080" s="41" t="str">
        <f t="shared" si="74"/>
        <v>CAPFOR_514_23_3_202324</v>
      </c>
      <c r="AF2080" s="41">
        <v>202324</v>
      </c>
      <c r="AG2080" s="41" t="s">
        <v>46</v>
      </c>
      <c r="AH2080" s="41">
        <v>514</v>
      </c>
      <c r="AI2080" s="41">
        <v>23</v>
      </c>
      <c r="AJ2080" s="41" t="s">
        <v>2027</v>
      </c>
      <c r="AK2080" s="41">
        <v>3</v>
      </c>
      <c r="AL2080" s="186">
        <v>16237</v>
      </c>
    </row>
    <row r="2081" spans="31:38" x14ac:dyDescent="0.35">
      <c r="AE2081" s="41" t="str">
        <f t="shared" si="74"/>
        <v>CAPFOR_514_25_3_202324</v>
      </c>
      <c r="AF2081" s="41">
        <v>202324</v>
      </c>
      <c r="AG2081" s="41" t="s">
        <v>46</v>
      </c>
      <c r="AH2081" s="41">
        <v>514</v>
      </c>
      <c r="AI2081" s="41">
        <v>25</v>
      </c>
      <c r="AJ2081" s="41" t="s">
        <v>1370</v>
      </c>
      <c r="AK2081" s="41">
        <v>3</v>
      </c>
      <c r="AL2081" s="186">
        <v>50</v>
      </c>
    </row>
    <row r="2082" spans="31:38" x14ac:dyDescent="0.35">
      <c r="AE2082" s="41" t="str">
        <f t="shared" si="74"/>
        <v>CAPFOR_514_26_3_202324</v>
      </c>
      <c r="AF2082" s="41">
        <v>202324</v>
      </c>
      <c r="AG2082" s="41" t="s">
        <v>46</v>
      </c>
      <c r="AH2082" s="41">
        <v>514</v>
      </c>
      <c r="AI2082" s="41">
        <v>26</v>
      </c>
      <c r="AJ2082" s="41" t="s">
        <v>2032</v>
      </c>
      <c r="AK2082" s="41">
        <v>3</v>
      </c>
      <c r="AL2082" s="186">
        <v>194</v>
      </c>
    </row>
    <row r="2083" spans="31:38" x14ac:dyDescent="0.35">
      <c r="AE2083" s="41" t="str">
        <f t="shared" si="74"/>
        <v>CAPFOR_514_27_3_202324</v>
      </c>
      <c r="AF2083" s="41">
        <v>202324</v>
      </c>
      <c r="AG2083" s="41" t="s">
        <v>46</v>
      </c>
      <c r="AH2083" s="41">
        <v>514</v>
      </c>
      <c r="AI2083" s="41">
        <v>27</v>
      </c>
      <c r="AJ2083" s="41" t="s">
        <v>2033</v>
      </c>
      <c r="AK2083" s="41">
        <v>3</v>
      </c>
      <c r="AL2083" s="186">
        <v>0</v>
      </c>
    </row>
    <row r="2084" spans="31:38" x14ac:dyDescent="0.35">
      <c r="AE2084" s="41" t="str">
        <f t="shared" si="74"/>
        <v>CAPFOR_514_28_3_202324</v>
      </c>
      <c r="AF2084" s="41">
        <v>202324</v>
      </c>
      <c r="AG2084" s="41" t="s">
        <v>46</v>
      </c>
      <c r="AH2084" s="41">
        <v>514</v>
      </c>
      <c r="AI2084" s="41">
        <v>28</v>
      </c>
      <c r="AJ2084" s="41" t="s">
        <v>2034</v>
      </c>
      <c r="AK2084" s="41">
        <v>3</v>
      </c>
      <c r="AL2084" s="186">
        <v>38689</v>
      </c>
    </row>
    <row r="2085" spans="31:38" x14ac:dyDescent="0.35">
      <c r="AE2085" s="41" t="str">
        <f t="shared" si="74"/>
        <v>CAPFOR_514_29_3_202324</v>
      </c>
      <c r="AF2085" s="41">
        <v>202324</v>
      </c>
      <c r="AG2085" s="41" t="s">
        <v>46</v>
      </c>
      <c r="AH2085" s="41">
        <v>514</v>
      </c>
      <c r="AI2085" s="41">
        <v>29</v>
      </c>
      <c r="AJ2085" s="41" t="s">
        <v>2035</v>
      </c>
      <c r="AK2085" s="41">
        <v>3</v>
      </c>
      <c r="AL2085" s="186">
        <v>0</v>
      </c>
    </row>
    <row r="2086" spans="31:38" x14ac:dyDescent="0.35">
      <c r="AE2086" s="41" t="str">
        <f t="shared" si="74"/>
        <v>CAPFOR_514_30_3_202324</v>
      </c>
      <c r="AF2086" s="41">
        <v>202324</v>
      </c>
      <c r="AG2086" s="41" t="s">
        <v>46</v>
      </c>
      <c r="AH2086" s="41">
        <v>514</v>
      </c>
      <c r="AI2086" s="41">
        <v>30</v>
      </c>
      <c r="AJ2086" s="41" t="s">
        <v>1357</v>
      </c>
      <c r="AK2086" s="41">
        <v>3</v>
      </c>
      <c r="AL2086" s="186">
        <v>4061</v>
      </c>
    </row>
    <row r="2087" spans="31:38" x14ac:dyDescent="0.35">
      <c r="AE2087" s="41" t="str">
        <f t="shared" si="74"/>
        <v>CAPFOR_514_30.1_3_202324</v>
      </c>
      <c r="AF2087" s="41">
        <v>202324</v>
      </c>
      <c r="AG2087" s="41" t="s">
        <v>46</v>
      </c>
      <c r="AH2087" s="41">
        <v>514</v>
      </c>
      <c r="AI2087" s="41">
        <v>30.1</v>
      </c>
      <c r="AJ2087" s="41" t="s">
        <v>3616</v>
      </c>
      <c r="AK2087" s="41">
        <v>3</v>
      </c>
      <c r="AL2087" s="186">
        <v>4061</v>
      </c>
    </row>
    <row r="2088" spans="31:38" x14ac:dyDescent="0.35">
      <c r="AE2088" s="41" t="str">
        <f t="shared" si="74"/>
        <v>CAPFOR_514_30.2_3_202324</v>
      </c>
      <c r="AF2088" s="41">
        <v>202324</v>
      </c>
      <c r="AG2088" s="41" t="s">
        <v>46</v>
      </c>
      <c r="AH2088" s="41">
        <v>514</v>
      </c>
      <c r="AI2088" s="41">
        <v>30.2</v>
      </c>
      <c r="AJ2088" s="41" t="s">
        <v>3617</v>
      </c>
      <c r="AK2088" s="41">
        <v>3</v>
      </c>
      <c r="AL2088" s="186">
        <v>0</v>
      </c>
    </row>
    <row r="2089" spans="31:38" x14ac:dyDescent="0.35">
      <c r="AE2089" s="41" t="str">
        <f t="shared" si="74"/>
        <v>CAPFOR_514_31_3_202324</v>
      </c>
      <c r="AF2089" s="41">
        <v>202324</v>
      </c>
      <c r="AG2089" s="41" t="s">
        <v>46</v>
      </c>
      <c r="AH2089" s="41">
        <v>514</v>
      </c>
      <c r="AI2089" s="41">
        <v>31</v>
      </c>
      <c r="AJ2089" s="41" t="s">
        <v>1358</v>
      </c>
      <c r="AK2089" s="41">
        <v>3</v>
      </c>
      <c r="AL2089" s="186">
        <v>10142</v>
      </c>
    </row>
    <row r="2090" spans="31:38" x14ac:dyDescent="0.35">
      <c r="AE2090" s="41" t="str">
        <f t="shared" si="74"/>
        <v>CAPFOR_514_31.1_3_202324</v>
      </c>
      <c r="AF2090" s="41">
        <v>202324</v>
      </c>
      <c r="AG2090" s="41" t="s">
        <v>46</v>
      </c>
      <c r="AH2090" s="41">
        <v>514</v>
      </c>
      <c r="AI2090" s="41">
        <v>31.1</v>
      </c>
      <c r="AJ2090" s="41" t="s">
        <v>2038</v>
      </c>
      <c r="AK2090" s="41">
        <v>3</v>
      </c>
      <c r="AL2090" s="186">
        <v>10142</v>
      </c>
    </row>
    <row r="2091" spans="31:38" x14ac:dyDescent="0.35">
      <c r="AE2091" s="41" t="str">
        <f t="shared" si="74"/>
        <v>CAPFOR_514_31.2_3_202324</v>
      </c>
      <c r="AF2091" s="41">
        <v>202324</v>
      </c>
      <c r="AG2091" s="41" t="s">
        <v>46</v>
      </c>
      <c r="AH2091" s="41">
        <v>514</v>
      </c>
      <c r="AI2091" s="41">
        <v>31.2</v>
      </c>
      <c r="AJ2091" s="41" t="s">
        <v>2039</v>
      </c>
      <c r="AK2091" s="41">
        <v>3</v>
      </c>
      <c r="AL2091" s="186">
        <v>0</v>
      </c>
    </row>
    <row r="2092" spans="31:38" x14ac:dyDescent="0.35">
      <c r="AE2092" s="41" t="str">
        <f t="shared" si="74"/>
        <v>CAPFOR_514_32_3_202324</v>
      </c>
      <c r="AF2092" s="41">
        <v>202324</v>
      </c>
      <c r="AG2092" s="41" t="s">
        <v>46</v>
      </c>
      <c r="AH2092" s="41">
        <v>514</v>
      </c>
      <c r="AI2092" s="41">
        <v>32</v>
      </c>
      <c r="AJ2092" s="41" t="s">
        <v>3455</v>
      </c>
      <c r="AK2092" s="41">
        <v>3</v>
      </c>
      <c r="AL2092" s="186">
        <v>69373</v>
      </c>
    </row>
    <row r="2093" spans="31:38" x14ac:dyDescent="0.35">
      <c r="AE2093" s="41" t="str">
        <f t="shared" si="74"/>
        <v>CAPFOR_514_33_3_202324</v>
      </c>
      <c r="AF2093" s="41">
        <v>202324</v>
      </c>
      <c r="AG2093" s="41" t="s">
        <v>46</v>
      </c>
      <c r="AH2093" s="41">
        <v>514</v>
      </c>
      <c r="AI2093" s="41">
        <v>33</v>
      </c>
      <c r="AJ2093" s="41" t="s">
        <v>2043</v>
      </c>
      <c r="AK2093" s="41">
        <v>3</v>
      </c>
      <c r="AL2093" s="186">
        <v>166738</v>
      </c>
    </row>
    <row r="2094" spans="31:38" x14ac:dyDescent="0.35">
      <c r="AE2094" s="41" t="str">
        <f t="shared" si="74"/>
        <v>CAPFOR_514_33.5_3_202324</v>
      </c>
      <c r="AF2094" s="41">
        <v>202324</v>
      </c>
      <c r="AG2094" s="41" t="s">
        <v>46</v>
      </c>
      <c r="AH2094" s="41">
        <v>514</v>
      </c>
      <c r="AI2094" s="41">
        <v>33.5</v>
      </c>
      <c r="AJ2094" s="41" t="s">
        <v>3281</v>
      </c>
      <c r="AK2094" s="41">
        <v>3</v>
      </c>
      <c r="AL2094" s="186">
        <v>1978</v>
      </c>
    </row>
    <row r="2095" spans="31:38" x14ac:dyDescent="0.35">
      <c r="AE2095" s="41" t="str">
        <f t="shared" si="74"/>
        <v>CAPFOR_514_34_3_202324</v>
      </c>
      <c r="AF2095" s="41">
        <v>202324</v>
      </c>
      <c r="AG2095" s="41" t="s">
        <v>46</v>
      </c>
      <c r="AH2095" s="41">
        <v>514</v>
      </c>
      <c r="AI2095" s="41">
        <v>34</v>
      </c>
      <c r="AJ2095" s="41" t="s">
        <v>3456</v>
      </c>
      <c r="AK2095" s="41">
        <v>3</v>
      </c>
      <c r="AL2095" s="186">
        <v>16181</v>
      </c>
    </row>
    <row r="2096" spans="31:38" x14ac:dyDescent="0.35">
      <c r="AE2096" s="41" t="str">
        <f t="shared" si="74"/>
        <v>CAPFOR_514_35_3_202324</v>
      </c>
      <c r="AF2096" s="41">
        <v>202324</v>
      </c>
      <c r="AG2096" s="41" t="s">
        <v>46</v>
      </c>
      <c r="AH2096" s="41">
        <v>514</v>
      </c>
      <c r="AI2096" s="41">
        <v>35</v>
      </c>
      <c r="AJ2096" s="41" t="s">
        <v>2044</v>
      </c>
      <c r="AK2096" s="41">
        <v>3</v>
      </c>
      <c r="AL2096" s="186">
        <v>6748</v>
      </c>
    </row>
    <row r="2097" spans="31:38" x14ac:dyDescent="0.35">
      <c r="AE2097" s="41" t="str">
        <f t="shared" si="74"/>
        <v>CAPFOR_514_36_3_202324</v>
      </c>
      <c r="AF2097" s="41">
        <v>202324</v>
      </c>
      <c r="AG2097" s="41" t="s">
        <v>46</v>
      </c>
      <c r="AH2097" s="41">
        <v>514</v>
      </c>
      <c r="AI2097" s="41">
        <v>36</v>
      </c>
      <c r="AJ2097" s="41" t="s">
        <v>3457</v>
      </c>
      <c r="AK2097" s="41">
        <v>3</v>
      </c>
      <c r="AL2097" s="186">
        <v>9433</v>
      </c>
    </row>
    <row r="2098" spans="31:38" x14ac:dyDescent="0.35">
      <c r="AE2098" s="41" t="str">
        <f t="shared" si="74"/>
        <v>CAPFOR_514_37_3_202324</v>
      </c>
      <c r="AF2098" s="41">
        <v>202324</v>
      </c>
      <c r="AG2098" s="41" t="s">
        <v>46</v>
      </c>
      <c r="AH2098" s="41">
        <v>514</v>
      </c>
      <c r="AI2098" s="41">
        <v>37</v>
      </c>
      <c r="AJ2098" s="41" t="s">
        <v>3458</v>
      </c>
      <c r="AK2098" s="41">
        <v>3</v>
      </c>
      <c r="AL2098" s="186">
        <v>176171</v>
      </c>
    </row>
    <row r="2099" spans="31:38" x14ac:dyDescent="0.35">
      <c r="AE2099" s="41" t="str">
        <f t="shared" si="74"/>
        <v>CAPFOR_514_38_3_202324</v>
      </c>
      <c r="AF2099" s="41">
        <v>202324</v>
      </c>
      <c r="AG2099" s="41" t="s">
        <v>46</v>
      </c>
      <c r="AH2099" s="41">
        <v>514</v>
      </c>
      <c r="AI2099" s="41">
        <v>38</v>
      </c>
      <c r="AJ2099" s="41" t="s">
        <v>2046</v>
      </c>
      <c r="AK2099" s="41">
        <v>3</v>
      </c>
      <c r="AL2099" s="186">
        <v>100500</v>
      </c>
    </row>
    <row r="2100" spans="31:38" x14ac:dyDescent="0.35">
      <c r="AE2100" s="41" t="str">
        <f t="shared" si="74"/>
        <v>CAPFOR_514_39_3_202324</v>
      </c>
      <c r="AF2100" s="41">
        <v>202324</v>
      </c>
      <c r="AG2100" s="41" t="s">
        <v>46</v>
      </c>
      <c r="AH2100" s="41">
        <v>514</v>
      </c>
      <c r="AI2100" s="41">
        <v>39</v>
      </c>
      <c r="AJ2100" s="41" t="s">
        <v>2047</v>
      </c>
      <c r="AK2100" s="41">
        <v>3</v>
      </c>
      <c r="AL2100" s="186">
        <v>0</v>
      </c>
    </row>
    <row r="2101" spans="31:38" x14ac:dyDescent="0.35">
      <c r="AE2101" s="41" t="str">
        <f t="shared" si="74"/>
        <v>CAPFOR_514_40_3_202324</v>
      </c>
      <c r="AF2101" s="41">
        <v>202324</v>
      </c>
      <c r="AG2101" s="41" t="s">
        <v>46</v>
      </c>
      <c r="AH2101" s="41">
        <v>514</v>
      </c>
      <c r="AI2101" s="41">
        <v>40</v>
      </c>
      <c r="AJ2101" s="41" t="s">
        <v>2048</v>
      </c>
      <c r="AK2101" s="41">
        <v>3</v>
      </c>
      <c r="AL2101" s="186">
        <v>63200</v>
      </c>
    </row>
    <row r="2102" spans="31:38" x14ac:dyDescent="0.35">
      <c r="AE2102" s="41" t="str">
        <f t="shared" si="74"/>
        <v>CAPFOR_514_41_3_202324</v>
      </c>
      <c r="AF2102" s="41">
        <v>202324</v>
      </c>
      <c r="AG2102" s="41" t="s">
        <v>46</v>
      </c>
      <c r="AH2102" s="41">
        <v>514</v>
      </c>
      <c r="AI2102" s="41">
        <v>41</v>
      </c>
      <c r="AJ2102" s="41" t="s">
        <v>2049</v>
      </c>
      <c r="AK2102" s="41">
        <v>3</v>
      </c>
      <c r="AL2102" s="186">
        <v>98300</v>
      </c>
    </row>
    <row r="2103" spans="31:38" x14ac:dyDescent="0.35">
      <c r="AE2103" s="41" t="str">
        <f t="shared" si="74"/>
        <v>CAPFOR_514_42_3_202324</v>
      </c>
      <c r="AF2103" s="41">
        <v>202324</v>
      </c>
      <c r="AG2103" s="41" t="s">
        <v>46</v>
      </c>
      <c r="AH2103" s="41">
        <v>514</v>
      </c>
      <c r="AI2103" s="41">
        <v>42</v>
      </c>
      <c r="AJ2103" s="41" t="s">
        <v>2050</v>
      </c>
      <c r="AK2103" s="41">
        <v>3</v>
      </c>
      <c r="AL2103" s="186">
        <v>0</v>
      </c>
    </row>
    <row r="2104" spans="31:38" x14ac:dyDescent="0.35">
      <c r="AE2104" s="41" t="str">
        <f t="shared" si="74"/>
        <v>CAPFOR_514_43_3_202324</v>
      </c>
      <c r="AF2104" s="41">
        <v>202324</v>
      </c>
      <c r="AG2104" s="41" t="s">
        <v>46</v>
      </c>
      <c r="AH2104" s="41">
        <v>514</v>
      </c>
      <c r="AI2104" s="41">
        <v>43</v>
      </c>
      <c r="AJ2104" s="41" t="s">
        <v>2051</v>
      </c>
      <c r="AK2104" s="41">
        <v>3</v>
      </c>
      <c r="AL2104" s="186">
        <v>19200</v>
      </c>
    </row>
    <row r="2105" spans="31:38" x14ac:dyDescent="0.35">
      <c r="AE2105" s="41" t="str">
        <f t="shared" si="74"/>
        <v>CAPFOR_514_44_3_202324</v>
      </c>
      <c r="AF2105" s="41">
        <v>202324</v>
      </c>
      <c r="AG2105" s="41" t="s">
        <v>46</v>
      </c>
      <c r="AH2105" s="41">
        <v>514</v>
      </c>
      <c r="AI2105" s="41">
        <v>44</v>
      </c>
      <c r="AJ2105" s="41" t="s">
        <v>3261</v>
      </c>
      <c r="AK2105" s="41">
        <v>3</v>
      </c>
      <c r="AL2105" s="186">
        <v>190000</v>
      </c>
    </row>
    <row r="2106" spans="31:38" x14ac:dyDescent="0.35">
      <c r="AE2106" s="41" t="str">
        <f t="shared" si="74"/>
        <v>CAPFOR_514_45_3_202324</v>
      </c>
      <c r="AF2106" s="41">
        <v>202324</v>
      </c>
      <c r="AG2106" s="41" t="s">
        <v>46</v>
      </c>
      <c r="AH2106" s="41">
        <v>514</v>
      </c>
      <c r="AI2106" s="41">
        <v>45</v>
      </c>
      <c r="AJ2106" s="41" t="s">
        <v>3262</v>
      </c>
      <c r="AK2106" s="41">
        <v>3</v>
      </c>
      <c r="AL2106" s="186">
        <v>200000</v>
      </c>
    </row>
    <row r="2107" spans="31:38" x14ac:dyDescent="0.35">
      <c r="AE2107" s="41" t="str">
        <f t="shared" si="74"/>
        <v>CAPFOR_514_46_3_202324</v>
      </c>
      <c r="AF2107" s="41">
        <v>202324</v>
      </c>
      <c r="AG2107" s="41" t="s">
        <v>46</v>
      </c>
      <c r="AH2107" s="41">
        <v>514</v>
      </c>
      <c r="AI2107" s="41">
        <v>46</v>
      </c>
      <c r="AJ2107" s="41" t="s">
        <v>2060</v>
      </c>
      <c r="AK2107" s="41">
        <v>3</v>
      </c>
      <c r="AL2107" s="186">
        <v>0</v>
      </c>
    </row>
    <row r="2108" spans="31:38" x14ac:dyDescent="0.35">
      <c r="AE2108" s="41" t="str">
        <f t="shared" si="74"/>
        <v>CAPFOR_514_47_3_202324</v>
      </c>
      <c r="AF2108" s="41">
        <v>202324</v>
      </c>
      <c r="AG2108" s="41" t="s">
        <v>46</v>
      </c>
      <c r="AH2108" s="41">
        <v>514</v>
      </c>
      <c r="AI2108" s="41">
        <v>47</v>
      </c>
      <c r="AJ2108" s="41" t="s">
        <v>2061</v>
      </c>
      <c r="AK2108" s="41">
        <v>3</v>
      </c>
      <c r="AL2108" s="186">
        <v>0</v>
      </c>
    </row>
    <row r="2109" spans="31:38" x14ac:dyDescent="0.35">
      <c r="AE2109" s="41" t="str">
        <f t="shared" si="74"/>
        <v>CAPFOR_514_48_3_202324</v>
      </c>
      <c r="AF2109" s="41">
        <v>202324</v>
      </c>
      <c r="AG2109" s="41" t="s">
        <v>46</v>
      </c>
      <c r="AH2109" s="41">
        <v>514</v>
      </c>
      <c r="AI2109" s="41">
        <v>48</v>
      </c>
      <c r="AJ2109" s="41" t="s">
        <v>2029</v>
      </c>
      <c r="AK2109" s="41">
        <v>3</v>
      </c>
      <c r="AL2109" s="186">
        <v>0</v>
      </c>
    </row>
    <row r="2110" spans="31:38" x14ac:dyDescent="0.35">
      <c r="AE2110" s="41" t="str">
        <f t="shared" si="74"/>
        <v>CAPFOR_514_49_3_202324</v>
      </c>
      <c r="AF2110" s="41">
        <v>202324</v>
      </c>
      <c r="AG2110" s="41" t="s">
        <v>46</v>
      </c>
      <c r="AH2110" s="41">
        <v>514</v>
      </c>
      <c r="AI2110" s="41">
        <v>49</v>
      </c>
      <c r="AJ2110" s="41" t="s">
        <v>2030</v>
      </c>
      <c r="AK2110" s="41">
        <v>3</v>
      </c>
      <c r="AL2110" s="186">
        <v>0</v>
      </c>
    </row>
    <row r="2111" spans="31:38" x14ac:dyDescent="0.35">
      <c r="AE2111" s="41" t="str">
        <f t="shared" si="74"/>
        <v>CAPFOR_514_50_3_202324</v>
      </c>
      <c r="AF2111" s="41">
        <v>202324</v>
      </c>
      <c r="AG2111" s="41" t="s">
        <v>46</v>
      </c>
      <c r="AH2111" s="41">
        <v>514</v>
      </c>
      <c r="AI2111" s="41">
        <v>50</v>
      </c>
      <c r="AJ2111" s="41" t="s">
        <v>2031</v>
      </c>
      <c r="AK2111" s="41">
        <v>3</v>
      </c>
      <c r="AL2111" s="186">
        <v>50</v>
      </c>
    </row>
    <row r="2112" spans="31:38" x14ac:dyDescent="0.35">
      <c r="AE2112" s="41" t="str">
        <f t="shared" si="74"/>
        <v>CAPFOR_516_1_1_202324</v>
      </c>
      <c r="AF2112" s="41">
        <v>202324</v>
      </c>
      <c r="AG2112" s="41" t="s">
        <v>46</v>
      </c>
      <c r="AH2112" s="41">
        <v>516</v>
      </c>
      <c r="AI2112" s="41">
        <v>1</v>
      </c>
      <c r="AJ2112" s="41" t="s">
        <v>1334</v>
      </c>
      <c r="AK2112" s="41">
        <v>1</v>
      </c>
      <c r="AL2112" s="186">
        <v>4019</v>
      </c>
    </row>
    <row r="2113" spans="31:38" x14ac:dyDescent="0.35">
      <c r="AE2113" s="41" t="str">
        <f t="shared" si="74"/>
        <v>CAPFOR_516_2_1_202324</v>
      </c>
      <c r="AF2113" s="41">
        <v>202324</v>
      </c>
      <c r="AG2113" s="41" t="s">
        <v>46</v>
      </c>
      <c r="AH2113" s="41">
        <v>516</v>
      </c>
      <c r="AI2113" s="41">
        <v>2</v>
      </c>
      <c r="AJ2113" s="41" t="s">
        <v>3254</v>
      </c>
      <c r="AK2113" s="41">
        <v>1</v>
      </c>
      <c r="AL2113" s="186">
        <v>1424</v>
      </c>
    </row>
    <row r="2114" spans="31:38" x14ac:dyDescent="0.35">
      <c r="AE2114" s="41" t="str">
        <f t="shared" si="74"/>
        <v>CAPFOR_516_3_1_202324</v>
      </c>
      <c r="AF2114" s="41">
        <v>202324</v>
      </c>
      <c r="AG2114" s="41" t="s">
        <v>46</v>
      </c>
      <c r="AH2114" s="41">
        <v>516</v>
      </c>
      <c r="AI2114" s="41">
        <v>3</v>
      </c>
      <c r="AJ2114" s="41" t="s">
        <v>3165</v>
      </c>
      <c r="AK2114" s="41">
        <v>1</v>
      </c>
      <c r="AL2114" s="186">
        <v>2438</v>
      </c>
    </row>
    <row r="2115" spans="31:38" x14ac:dyDescent="0.35">
      <c r="AE2115" s="41" t="str">
        <f t="shared" si="74"/>
        <v>CAPFOR_516_4_1_202324</v>
      </c>
      <c r="AF2115" s="41">
        <v>202324</v>
      </c>
      <c r="AG2115" s="41" t="s">
        <v>46</v>
      </c>
      <c r="AH2115" s="41">
        <v>516</v>
      </c>
      <c r="AI2115" s="41">
        <v>4</v>
      </c>
      <c r="AJ2115" s="41" t="s">
        <v>3255</v>
      </c>
      <c r="AK2115" s="41">
        <v>1</v>
      </c>
      <c r="AL2115" s="186">
        <v>638</v>
      </c>
    </row>
    <row r="2116" spans="31:38" x14ac:dyDescent="0.35">
      <c r="AE2116" s="41" t="str">
        <f t="shared" si="74"/>
        <v>CAPFOR_516_5_1_202324</v>
      </c>
      <c r="AF2116" s="41">
        <v>202324</v>
      </c>
      <c r="AG2116" s="41" t="s">
        <v>46</v>
      </c>
      <c r="AH2116" s="41">
        <v>516</v>
      </c>
      <c r="AI2116" s="41">
        <v>5</v>
      </c>
      <c r="AJ2116" s="41" t="s">
        <v>664</v>
      </c>
      <c r="AK2116" s="41">
        <v>1</v>
      </c>
      <c r="AL2116" s="186">
        <v>2802</v>
      </c>
    </row>
    <row r="2117" spans="31:38" x14ac:dyDescent="0.35">
      <c r="AE2117" s="41" t="str">
        <f t="shared" si="74"/>
        <v>CAPFOR_516_6_1_202324</v>
      </c>
      <c r="AF2117" s="41">
        <v>202324</v>
      </c>
      <c r="AG2117" s="41" t="s">
        <v>46</v>
      </c>
      <c r="AH2117" s="41">
        <v>516</v>
      </c>
      <c r="AI2117" s="41">
        <v>6</v>
      </c>
      <c r="AJ2117" s="41" t="s">
        <v>3192</v>
      </c>
      <c r="AK2117" s="41">
        <v>1</v>
      </c>
      <c r="AL2117" s="186">
        <v>26675</v>
      </c>
    </row>
    <row r="2118" spans="31:38" x14ac:dyDescent="0.35">
      <c r="AE2118" s="41" t="str">
        <f t="shared" ref="AE2118:AE2181" si="75">AG2118&amp;"_"&amp;AH2118&amp;"_"&amp;AI2118&amp;"_"&amp;AK2118&amp;"_"&amp;AF2118</f>
        <v>CAPFOR_516_7_1_202324</v>
      </c>
      <c r="AF2118" s="41">
        <v>202324</v>
      </c>
      <c r="AG2118" s="41" t="s">
        <v>46</v>
      </c>
      <c r="AH2118" s="41">
        <v>516</v>
      </c>
      <c r="AI2118" s="41">
        <v>7</v>
      </c>
      <c r="AJ2118" s="41" t="s">
        <v>2157</v>
      </c>
      <c r="AK2118" s="41">
        <v>1</v>
      </c>
      <c r="AL2118" s="186">
        <v>893</v>
      </c>
    </row>
    <row r="2119" spans="31:38" x14ac:dyDescent="0.35">
      <c r="AE2119" s="41" t="str">
        <f t="shared" si="75"/>
        <v>CAPFOR_516_8_1_202324</v>
      </c>
      <c r="AF2119" s="41">
        <v>202324</v>
      </c>
      <c r="AG2119" s="41" t="s">
        <v>46</v>
      </c>
      <c r="AH2119" s="41">
        <v>516</v>
      </c>
      <c r="AI2119" s="41">
        <v>8</v>
      </c>
      <c r="AJ2119" s="41" t="s">
        <v>3449</v>
      </c>
      <c r="AK2119" s="41">
        <v>1</v>
      </c>
      <c r="AL2119" s="186">
        <v>31008</v>
      </c>
    </row>
    <row r="2120" spans="31:38" x14ac:dyDescent="0.35">
      <c r="AE2120" s="41" t="str">
        <f t="shared" si="75"/>
        <v>CAPFOR_516_9_1_202324</v>
      </c>
      <c r="AF2120" s="41">
        <v>202324</v>
      </c>
      <c r="AG2120" s="41" t="s">
        <v>46</v>
      </c>
      <c r="AH2120" s="41">
        <v>516</v>
      </c>
      <c r="AI2120" s="41">
        <v>9</v>
      </c>
      <c r="AJ2120" s="41" t="s">
        <v>2322</v>
      </c>
      <c r="AK2120" s="41">
        <v>1</v>
      </c>
      <c r="AL2120" s="186">
        <v>0</v>
      </c>
    </row>
    <row r="2121" spans="31:38" x14ac:dyDescent="0.35">
      <c r="AE2121" s="41" t="str">
        <f t="shared" si="75"/>
        <v>CAPFOR_516_10_1_202324</v>
      </c>
      <c r="AF2121" s="41">
        <v>202324</v>
      </c>
      <c r="AG2121" s="41" t="s">
        <v>46</v>
      </c>
      <c r="AH2121" s="41">
        <v>516</v>
      </c>
      <c r="AI2121" s="41">
        <v>10</v>
      </c>
      <c r="AJ2121" s="41" t="s">
        <v>3196</v>
      </c>
      <c r="AK2121" s="41">
        <v>1</v>
      </c>
      <c r="AL2121" s="186">
        <v>8737</v>
      </c>
    </row>
    <row r="2122" spans="31:38" x14ac:dyDescent="0.35">
      <c r="AE2122" s="41" t="str">
        <f t="shared" si="75"/>
        <v>CAPFOR_516_11_1_202324</v>
      </c>
      <c r="AF2122" s="41">
        <v>202324</v>
      </c>
      <c r="AG2122" s="41" t="s">
        <v>46</v>
      </c>
      <c r="AH2122" s="41">
        <v>516</v>
      </c>
      <c r="AI2122" s="41">
        <v>11</v>
      </c>
      <c r="AJ2122" s="41" t="s">
        <v>3450</v>
      </c>
      <c r="AK2122" s="41">
        <v>1</v>
      </c>
      <c r="AL2122" s="186">
        <v>8737</v>
      </c>
    </row>
    <row r="2123" spans="31:38" x14ac:dyDescent="0.35">
      <c r="AE2123" s="41" t="str">
        <f t="shared" si="75"/>
        <v>CAPFOR_516_12_1_202324</v>
      </c>
      <c r="AF2123" s="41">
        <v>202324</v>
      </c>
      <c r="AG2123" s="41" t="s">
        <v>46</v>
      </c>
      <c r="AH2123" s="41">
        <v>516</v>
      </c>
      <c r="AI2123" s="41">
        <v>12</v>
      </c>
      <c r="AJ2123" s="41" t="s">
        <v>3170</v>
      </c>
      <c r="AK2123" s="41">
        <v>1</v>
      </c>
      <c r="AL2123" s="186">
        <v>0</v>
      </c>
    </row>
    <row r="2124" spans="31:38" x14ac:dyDescent="0.35">
      <c r="AE2124" s="41" t="str">
        <f t="shared" si="75"/>
        <v>CAPFOR_516_13_1_202324</v>
      </c>
      <c r="AF2124" s="41">
        <v>202324</v>
      </c>
      <c r="AG2124" s="41" t="s">
        <v>46</v>
      </c>
      <c r="AH2124" s="41">
        <v>516</v>
      </c>
      <c r="AI2124" s="41">
        <v>13</v>
      </c>
      <c r="AJ2124" s="41" t="s">
        <v>3451</v>
      </c>
      <c r="AK2124" s="41">
        <v>1</v>
      </c>
      <c r="AL2124" s="186">
        <v>47626</v>
      </c>
    </row>
    <row r="2125" spans="31:38" x14ac:dyDescent="0.35">
      <c r="AE2125" s="41" t="str">
        <f t="shared" si="75"/>
        <v>CAPFOR_516_14_1_202324</v>
      </c>
      <c r="AF2125" s="41">
        <v>202324</v>
      </c>
      <c r="AG2125" s="41" t="s">
        <v>46</v>
      </c>
      <c r="AH2125" s="41">
        <v>516</v>
      </c>
      <c r="AI2125" s="41">
        <v>14</v>
      </c>
      <c r="AJ2125" s="41" t="s">
        <v>3452</v>
      </c>
      <c r="AK2125" s="41">
        <v>1</v>
      </c>
      <c r="AL2125" s="186">
        <v>0</v>
      </c>
    </row>
    <row r="2126" spans="31:38" x14ac:dyDescent="0.35">
      <c r="AE2126" s="41" t="str">
        <f t="shared" si="75"/>
        <v>CAPFOR_516_15_1_202324</v>
      </c>
      <c r="AF2126" s="41">
        <v>202324</v>
      </c>
      <c r="AG2126" s="41" t="s">
        <v>46</v>
      </c>
      <c r="AH2126" s="41">
        <v>516</v>
      </c>
      <c r="AI2126" s="41">
        <v>15</v>
      </c>
      <c r="AJ2126" s="41" t="s">
        <v>3256</v>
      </c>
      <c r="AK2126" s="41">
        <v>1</v>
      </c>
      <c r="AL2126" s="186">
        <v>0</v>
      </c>
    </row>
    <row r="2127" spans="31:38" x14ac:dyDescent="0.35">
      <c r="AE2127" s="41" t="str">
        <f t="shared" si="75"/>
        <v>CAPFOR_516_16_1_202324</v>
      </c>
      <c r="AF2127" s="41">
        <v>202324</v>
      </c>
      <c r="AG2127" s="41" t="s">
        <v>46</v>
      </c>
      <c r="AH2127" s="41">
        <v>516</v>
      </c>
      <c r="AI2127" s="41">
        <v>16</v>
      </c>
      <c r="AJ2127" s="41" t="s">
        <v>3453</v>
      </c>
      <c r="AK2127" s="41">
        <v>1</v>
      </c>
      <c r="AL2127" s="186">
        <v>47626</v>
      </c>
    </row>
    <row r="2128" spans="31:38" x14ac:dyDescent="0.35">
      <c r="AE2128" s="41" t="str">
        <f t="shared" si="75"/>
        <v>CAPFOR_516_17_1_202324</v>
      </c>
      <c r="AF2128" s="41">
        <v>202324</v>
      </c>
      <c r="AG2128" s="41" t="s">
        <v>46</v>
      </c>
      <c r="AH2128" s="41">
        <v>516</v>
      </c>
      <c r="AI2128" s="41">
        <v>17</v>
      </c>
      <c r="AJ2128" s="41" t="s">
        <v>2010</v>
      </c>
      <c r="AK2128" s="41">
        <v>1</v>
      </c>
      <c r="AL2128" s="186">
        <v>0</v>
      </c>
    </row>
    <row r="2129" spans="31:38" x14ac:dyDescent="0.35">
      <c r="AE2129" s="41" t="str">
        <f t="shared" si="75"/>
        <v>CAPFOR_516_17.1_1_202324</v>
      </c>
      <c r="AF2129" s="41">
        <v>202324</v>
      </c>
      <c r="AG2129" s="41" t="s">
        <v>46</v>
      </c>
      <c r="AH2129" s="41">
        <v>516</v>
      </c>
      <c r="AI2129" s="41">
        <v>17.100000000000001</v>
      </c>
      <c r="AJ2129" s="41" t="s">
        <v>3494</v>
      </c>
      <c r="AK2129" s="41">
        <v>1</v>
      </c>
      <c r="AL2129" s="186">
        <v>0</v>
      </c>
    </row>
    <row r="2130" spans="31:38" x14ac:dyDescent="0.35">
      <c r="AE2130" s="41" t="str">
        <f t="shared" si="75"/>
        <v>CAPFOR_516_19_3_202324</v>
      </c>
      <c r="AF2130" s="41">
        <v>202324</v>
      </c>
      <c r="AG2130" s="41" t="s">
        <v>46</v>
      </c>
      <c r="AH2130" s="41">
        <v>516</v>
      </c>
      <c r="AI2130" s="41">
        <v>19</v>
      </c>
      <c r="AJ2130" s="41" t="s">
        <v>3258</v>
      </c>
      <c r="AK2130" s="41">
        <v>3</v>
      </c>
      <c r="AL2130" s="186">
        <v>47626</v>
      </c>
    </row>
    <row r="2131" spans="31:38" x14ac:dyDescent="0.35">
      <c r="AE2131" s="41" t="str">
        <f t="shared" si="75"/>
        <v>CAPFOR_516_20_3_202324</v>
      </c>
      <c r="AF2131" s="41">
        <v>202324</v>
      </c>
      <c r="AG2131" s="41" t="s">
        <v>46</v>
      </c>
      <c r="AH2131" s="41">
        <v>516</v>
      </c>
      <c r="AI2131" s="41">
        <v>20</v>
      </c>
      <c r="AJ2131" s="41" t="s">
        <v>1308</v>
      </c>
      <c r="AK2131" s="41">
        <v>3</v>
      </c>
      <c r="AL2131" s="186">
        <v>0</v>
      </c>
    </row>
    <row r="2132" spans="31:38" x14ac:dyDescent="0.35">
      <c r="AE2132" s="41" t="str">
        <f t="shared" si="75"/>
        <v>CAPFOR_516_21_3_202324</v>
      </c>
      <c r="AF2132" s="41">
        <v>202324</v>
      </c>
      <c r="AG2132" s="41" t="s">
        <v>46</v>
      </c>
      <c r="AH2132" s="41">
        <v>516</v>
      </c>
      <c r="AI2132" s="41">
        <v>21</v>
      </c>
      <c r="AJ2132" s="41" t="s">
        <v>1309</v>
      </c>
      <c r="AK2132" s="41">
        <v>3</v>
      </c>
      <c r="AL2132" s="186">
        <v>1305</v>
      </c>
    </row>
    <row r="2133" spans="31:38" x14ac:dyDescent="0.35">
      <c r="AE2133" s="41" t="str">
        <f t="shared" si="75"/>
        <v>CAPFOR_516_22_3_202324</v>
      </c>
      <c r="AF2133" s="41">
        <v>202324</v>
      </c>
      <c r="AG2133" s="41" t="s">
        <v>46</v>
      </c>
      <c r="AH2133" s="41">
        <v>516</v>
      </c>
      <c r="AI2133" s="41">
        <v>22</v>
      </c>
      <c r="AJ2133" s="41" t="s">
        <v>3454</v>
      </c>
      <c r="AK2133" s="41">
        <v>3</v>
      </c>
      <c r="AL2133" s="186">
        <v>1305</v>
      </c>
    </row>
    <row r="2134" spans="31:38" x14ac:dyDescent="0.35">
      <c r="AE2134" s="41" t="str">
        <f t="shared" si="75"/>
        <v>CAPFOR_516_23_3_202324</v>
      </c>
      <c r="AF2134" s="41">
        <v>202324</v>
      </c>
      <c r="AG2134" s="41" t="s">
        <v>46</v>
      </c>
      <c r="AH2134" s="41">
        <v>516</v>
      </c>
      <c r="AI2134" s="41">
        <v>23</v>
      </c>
      <c r="AJ2134" s="41" t="s">
        <v>2027</v>
      </c>
      <c r="AK2134" s="41">
        <v>3</v>
      </c>
      <c r="AL2134" s="186">
        <v>21231</v>
      </c>
    </row>
    <row r="2135" spans="31:38" x14ac:dyDescent="0.35">
      <c r="AE2135" s="41" t="str">
        <f t="shared" si="75"/>
        <v>CAPFOR_516_25_3_202324</v>
      </c>
      <c r="AF2135" s="41">
        <v>202324</v>
      </c>
      <c r="AG2135" s="41" t="s">
        <v>46</v>
      </c>
      <c r="AH2135" s="41">
        <v>516</v>
      </c>
      <c r="AI2135" s="41">
        <v>25</v>
      </c>
      <c r="AJ2135" s="41" t="s">
        <v>1370</v>
      </c>
      <c r="AK2135" s="41">
        <v>3</v>
      </c>
      <c r="AL2135" s="186">
        <v>1217</v>
      </c>
    </row>
    <row r="2136" spans="31:38" x14ac:dyDescent="0.35">
      <c r="AE2136" s="41" t="str">
        <f t="shared" si="75"/>
        <v>CAPFOR_516_26_3_202324</v>
      </c>
      <c r="AF2136" s="41">
        <v>202324</v>
      </c>
      <c r="AG2136" s="41" t="s">
        <v>46</v>
      </c>
      <c r="AH2136" s="41">
        <v>516</v>
      </c>
      <c r="AI2136" s="41">
        <v>26</v>
      </c>
      <c r="AJ2136" s="41" t="s">
        <v>2032</v>
      </c>
      <c r="AK2136" s="41">
        <v>3</v>
      </c>
      <c r="AL2136" s="186">
        <v>0</v>
      </c>
    </row>
    <row r="2137" spans="31:38" x14ac:dyDescent="0.35">
      <c r="AE2137" s="41" t="str">
        <f t="shared" si="75"/>
        <v>CAPFOR_516_27_3_202324</v>
      </c>
      <c r="AF2137" s="41">
        <v>202324</v>
      </c>
      <c r="AG2137" s="41" t="s">
        <v>46</v>
      </c>
      <c r="AH2137" s="41">
        <v>516</v>
      </c>
      <c r="AI2137" s="41">
        <v>27</v>
      </c>
      <c r="AJ2137" s="41" t="s">
        <v>2033</v>
      </c>
      <c r="AK2137" s="41">
        <v>3</v>
      </c>
      <c r="AL2137" s="186">
        <v>0</v>
      </c>
    </row>
    <row r="2138" spans="31:38" x14ac:dyDescent="0.35">
      <c r="AE2138" s="41" t="str">
        <f t="shared" si="75"/>
        <v>CAPFOR_516_28_3_202324</v>
      </c>
      <c r="AF2138" s="41">
        <v>202324</v>
      </c>
      <c r="AG2138" s="41" t="s">
        <v>46</v>
      </c>
      <c r="AH2138" s="41">
        <v>516</v>
      </c>
      <c r="AI2138" s="41">
        <v>28</v>
      </c>
      <c r="AJ2138" s="41" t="s">
        <v>2034</v>
      </c>
      <c r="AK2138" s="41">
        <v>3</v>
      </c>
      <c r="AL2138" s="186">
        <v>2000</v>
      </c>
    </row>
    <row r="2139" spans="31:38" x14ac:dyDescent="0.35">
      <c r="AE2139" s="41" t="str">
        <f t="shared" si="75"/>
        <v>CAPFOR_516_29_3_202324</v>
      </c>
      <c r="AF2139" s="41">
        <v>202324</v>
      </c>
      <c r="AG2139" s="41" t="s">
        <v>46</v>
      </c>
      <c r="AH2139" s="41">
        <v>516</v>
      </c>
      <c r="AI2139" s="41">
        <v>29</v>
      </c>
      <c r="AJ2139" s="41" t="s">
        <v>2035</v>
      </c>
      <c r="AK2139" s="41">
        <v>3</v>
      </c>
      <c r="AL2139" s="186">
        <v>0</v>
      </c>
    </row>
    <row r="2140" spans="31:38" x14ac:dyDescent="0.35">
      <c r="AE2140" s="41" t="str">
        <f t="shared" si="75"/>
        <v>CAPFOR_516_30_3_202324</v>
      </c>
      <c r="AF2140" s="41">
        <v>202324</v>
      </c>
      <c r="AG2140" s="41" t="s">
        <v>46</v>
      </c>
      <c r="AH2140" s="41">
        <v>516</v>
      </c>
      <c r="AI2140" s="41">
        <v>30</v>
      </c>
      <c r="AJ2140" s="41" t="s">
        <v>1357</v>
      </c>
      <c r="AK2140" s="41">
        <v>3</v>
      </c>
      <c r="AL2140" s="186">
        <v>7978</v>
      </c>
    </row>
    <row r="2141" spans="31:38" x14ac:dyDescent="0.35">
      <c r="AE2141" s="41" t="str">
        <f t="shared" si="75"/>
        <v>CAPFOR_516_30.1_3_202324</v>
      </c>
      <c r="AF2141" s="41">
        <v>202324</v>
      </c>
      <c r="AG2141" s="41" t="s">
        <v>46</v>
      </c>
      <c r="AH2141" s="41">
        <v>516</v>
      </c>
      <c r="AI2141" s="41">
        <v>30.1</v>
      </c>
      <c r="AJ2141" s="41" t="s">
        <v>3616</v>
      </c>
      <c r="AK2141" s="41">
        <v>3</v>
      </c>
      <c r="AL2141" s="186">
        <v>7978</v>
      </c>
    </row>
    <row r="2142" spans="31:38" x14ac:dyDescent="0.35">
      <c r="AE2142" s="41" t="str">
        <f t="shared" si="75"/>
        <v>CAPFOR_516_30.2_3_202324</v>
      </c>
      <c r="AF2142" s="41">
        <v>202324</v>
      </c>
      <c r="AG2142" s="41" t="s">
        <v>46</v>
      </c>
      <c r="AH2142" s="41">
        <v>516</v>
      </c>
      <c r="AI2142" s="41">
        <v>30.2</v>
      </c>
      <c r="AJ2142" s="41" t="s">
        <v>3617</v>
      </c>
      <c r="AK2142" s="41">
        <v>3</v>
      </c>
      <c r="AL2142" s="186">
        <v>0</v>
      </c>
    </row>
    <row r="2143" spans="31:38" x14ac:dyDescent="0.35">
      <c r="AE2143" s="41" t="str">
        <f t="shared" si="75"/>
        <v>CAPFOR_516_31_3_202324</v>
      </c>
      <c r="AF2143" s="41">
        <v>202324</v>
      </c>
      <c r="AG2143" s="41" t="s">
        <v>46</v>
      </c>
      <c r="AH2143" s="41">
        <v>516</v>
      </c>
      <c r="AI2143" s="41">
        <v>31</v>
      </c>
      <c r="AJ2143" s="41" t="s">
        <v>1358</v>
      </c>
      <c r="AK2143" s="41">
        <v>3</v>
      </c>
      <c r="AL2143" s="186">
        <v>15200</v>
      </c>
    </row>
    <row r="2144" spans="31:38" x14ac:dyDescent="0.35">
      <c r="AE2144" s="41" t="str">
        <f t="shared" si="75"/>
        <v>CAPFOR_516_31.1_3_202324</v>
      </c>
      <c r="AF2144" s="41">
        <v>202324</v>
      </c>
      <c r="AG2144" s="41" t="s">
        <v>46</v>
      </c>
      <c r="AH2144" s="41">
        <v>516</v>
      </c>
      <c r="AI2144" s="41">
        <v>31.1</v>
      </c>
      <c r="AJ2144" s="41" t="s">
        <v>2038</v>
      </c>
      <c r="AK2144" s="41">
        <v>3</v>
      </c>
      <c r="AL2144" s="186">
        <v>15200</v>
      </c>
    </row>
    <row r="2145" spans="31:38" x14ac:dyDescent="0.35">
      <c r="AE2145" s="41" t="str">
        <f t="shared" si="75"/>
        <v>CAPFOR_516_31.2_3_202324</v>
      </c>
      <c r="AF2145" s="41">
        <v>202324</v>
      </c>
      <c r="AG2145" s="41" t="s">
        <v>46</v>
      </c>
      <c r="AH2145" s="41">
        <v>516</v>
      </c>
      <c r="AI2145" s="41">
        <v>31.2</v>
      </c>
      <c r="AJ2145" s="41" t="s">
        <v>2039</v>
      </c>
      <c r="AK2145" s="41">
        <v>3</v>
      </c>
      <c r="AL2145" s="186">
        <v>0</v>
      </c>
    </row>
    <row r="2146" spans="31:38" x14ac:dyDescent="0.35">
      <c r="AE2146" s="41" t="str">
        <f t="shared" si="75"/>
        <v>CAPFOR_516_32_3_202324</v>
      </c>
      <c r="AF2146" s="41">
        <v>202324</v>
      </c>
      <c r="AG2146" s="41" t="s">
        <v>46</v>
      </c>
      <c r="AH2146" s="41">
        <v>516</v>
      </c>
      <c r="AI2146" s="41">
        <v>32</v>
      </c>
      <c r="AJ2146" s="41" t="s">
        <v>3455</v>
      </c>
      <c r="AK2146" s="41">
        <v>3</v>
      </c>
      <c r="AL2146" s="186">
        <v>47626</v>
      </c>
    </row>
    <row r="2147" spans="31:38" x14ac:dyDescent="0.35">
      <c r="AE2147" s="41" t="str">
        <f t="shared" si="75"/>
        <v>CAPFOR_516_33_3_202324</v>
      </c>
      <c r="AF2147" s="41">
        <v>202324</v>
      </c>
      <c r="AG2147" s="41" t="s">
        <v>46</v>
      </c>
      <c r="AH2147" s="41">
        <v>516</v>
      </c>
      <c r="AI2147" s="41">
        <v>33</v>
      </c>
      <c r="AJ2147" s="41" t="s">
        <v>2043</v>
      </c>
      <c r="AK2147" s="41">
        <v>3</v>
      </c>
      <c r="AL2147" s="186">
        <v>256645</v>
      </c>
    </row>
    <row r="2148" spans="31:38" x14ac:dyDescent="0.35">
      <c r="AE2148" s="41" t="str">
        <f t="shared" si="75"/>
        <v>CAPFOR_516_33.5_3_202324</v>
      </c>
      <c r="AF2148" s="41">
        <v>202324</v>
      </c>
      <c r="AG2148" s="41" t="s">
        <v>46</v>
      </c>
      <c r="AH2148" s="41">
        <v>516</v>
      </c>
      <c r="AI2148" s="41">
        <v>33.5</v>
      </c>
      <c r="AJ2148" s="41" t="s">
        <v>3281</v>
      </c>
      <c r="AK2148" s="41">
        <v>3</v>
      </c>
      <c r="AL2148" s="186">
        <v>-2505</v>
      </c>
    </row>
    <row r="2149" spans="31:38" x14ac:dyDescent="0.35">
      <c r="AE2149" s="41" t="str">
        <f t="shared" si="75"/>
        <v>CAPFOR_516_34_3_202324</v>
      </c>
      <c r="AF2149" s="41">
        <v>202324</v>
      </c>
      <c r="AG2149" s="41" t="s">
        <v>46</v>
      </c>
      <c r="AH2149" s="41">
        <v>516</v>
      </c>
      <c r="AI2149" s="41">
        <v>34</v>
      </c>
      <c r="AJ2149" s="41" t="s">
        <v>3456</v>
      </c>
      <c r="AK2149" s="41">
        <v>3</v>
      </c>
      <c r="AL2149" s="186">
        <v>20673</v>
      </c>
    </row>
    <row r="2150" spans="31:38" x14ac:dyDescent="0.35">
      <c r="AE2150" s="41" t="str">
        <f t="shared" si="75"/>
        <v>CAPFOR_516_35_3_202324</v>
      </c>
      <c r="AF2150" s="41">
        <v>202324</v>
      </c>
      <c r="AG2150" s="41" t="s">
        <v>46</v>
      </c>
      <c r="AH2150" s="41">
        <v>516</v>
      </c>
      <c r="AI2150" s="41">
        <v>35</v>
      </c>
      <c r="AJ2150" s="41" t="s">
        <v>2044</v>
      </c>
      <c r="AK2150" s="41">
        <v>3</v>
      </c>
      <c r="AL2150" s="186">
        <v>6694</v>
      </c>
    </row>
    <row r="2151" spans="31:38" x14ac:dyDescent="0.35">
      <c r="AE2151" s="41" t="str">
        <f t="shared" si="75"/>
        <v>CAPFOR_516_36_3_202324</v>
      </c>
      <c r="AF2151" s="41">
        <v>202324</v>
      </c>
      <c r="AG2151" s="41" t="s">
        <v>46</v>
      </c>
      <c r="AH2151" s="41">
        <v>516</v>
      </c>
      <c r="AI2151" s="41">
        <v>36</v>
      </c>
      <c r="AJ2151" s="41" t="s">
        <v>3457</v>
      </c>
      <c r="AK2151" s="41">
        <v>3</v>
      </c>
      <c r="AL2151" s="186">
        <v>13979</v>
      </c>
    </row>
    <row r="2152" spans="31:38" x14ac:dyDescent="0.35">
      <c r="AE2152" s="41" t="str">
        <f t="shared" si="75"/>
        <v>CAPFOR_516_37_3_202324</v>
      </c>
      <c r="AF2152" s="41">
        <v>202324</v>
      </c>
      <c r="AG2152" s="41" t="s">
        <v>46</v>
      </c>
      <c r="AH2152" s="41">
        <v>516</v>
      </c>
      <c r="AI2152" s="41">
        <v>37</v>
      </c>
      <c r="AJ2152" s="41" t="s">
        <v>3458</v>
      </c>
      <c r="AK2152" s="41">
        <v>3</v>
      </c>
      <c r="AL2152" s="186">
        <v>270624</v>
      </c>
    </row>
    <row r="2153" spans="31:38" x14ac:dyDescent="0.35">
      <c r="AE2153" s="41" t="str">
        <f t="shared" si="75"/>
        <v>CAPFOR_516_38_3_202324</v>
      </c>
      <c r="AF2153" s="41">
        <v>202324</v>
      </c>
      <c r="AG2153" s="41" t="s">
        <v>46</v>
      </c>
      <c r="AH2153" s="41">
        <v>516</v>
      </c>
      <c r="AI2153" s="41">
        <v>38</v>
      </c>
      <c r="AJ2153" s="41" t="s">
        <v>2046</v>
      </c>
      <c r="AK2153" s="41">
        <v>3</v>
      </c>
      <c r="AL2153" s="186">
        <v>191881</v>
      </c>
    </row>
    <row r="2154" spans="31:38" x14ac:dyDescent="0.35">
      <c r="AE2154" s="41" t="str">
        <f t="shared" si="75"/>
        <v>CAPFOR_516_39_3_202324</v>
      </c>
      <c r="AF2154" s="41">
        <v>202324</v>
      </c>
      <c r="AG2154" s="41" t="s">
        <v>46</v>
      </c>
      <c r="AH2154" s="41">
        <v>516</v>
      </c>
      <c r="AI2154" s="41">
        <v>39</v>
      </c>
      <c r="AJ2154" s="41" t="s">
        <v>2047</v>
      </c>
      <c r="AK2154" s="41">
        <v>3</v>
      </c>
      <c r="AL2154" s="186">
        <v>44316</v>
      </c>
    </row>
    <row r="2155" spans="31:38" x14ac:dyDescent="0.35">
      <c r="AE2155" s="41" t="str">
        <f t="shared" si="75"/>
        <v>CAPFOR_516_40_3_202324</v>
      </c>
      <c r="AF2155" s="41">
        <v>202324</v>
      </c>
      <c r="AG2155" s="41" t="s">
        <v>46</v>
      </c>
      <c r="AH2155" s="41">
        <v>516</v>
      </c>
      <c r="AI2155" s="41">
        <v>40</v>
      </c>
      <c r="AJ2155" s="41" t="s">
        <v>2048</v>
      </c>
      <c r="AK2155" s="41">
        <v>3</v>
      </c>
      <c r="AL2155" s="186">
        <v>20000</v>
      </c>
    </row>
    <row r="2156" spans="31:38" x14ac:dyDescent="0.35">
      <c r="AE2156" s="41" t="str">
        <f t="shared" si="75"/>
        <v>CAPFOR_516_41_3_202324</v>
      </c>
      <c r="AF2156" s="41">
        <v>202324</v>
      </c>
      <c r="AG2156" s="41" t="s">
        <v>46</v>
      </c>
      <c r="AH2156" s="41">
        <v>516</v>
      </c>
      <c r="AI2156" s="41">
        <v>41</v>
      </c>
      <c r="AJ2156" s="41" t="s">
        <v>2049</v>
      </c>
      <c r="AK2156" s="41">
        <v>3</v>
      </c>
      <c r="AL2156" s="186">
        <v>199225</v>
      </c>
    </row>
    <row r="2157" spans="31:38" x14ac:dyDescent="0.35">
      <c r="AE2157" s="41" t="str">
        <f t="shared" si="75"/>
        <v>CAPFOR_516_42_3_202324</v>
      </c>
      <c r="AF2157" s="41">
        <v>202324</v>
      </c>
      <c r="AG2157" s="41" t="s">
        <v>46</v>
      </c>
      <c r="AH2157" s="41">
        <v>516</v>
      </c>
      <c r="AI2157" s="41">
        <v>42</v>
      </c>
      <c r="AJ2157" s="41" t="s">
        <v>2050</v>
      </c>
      <c r="AK2157" s="41">
        <v>3</v>
      </c>
      <c r="AL2157" s="186">
        <v>41811</v>
      </c>
    </row>
    <row r="2158" spans="31:38" x14ac:dyDescent="0.35">
      <c r="AE2158" s="41" t="str">
        <f t="shared" si="75"/>
        <v>CAPFOR_516_43_3_202324</v>
      </c>
      <c r="AF2158" s="41">
        <v>202324</v>
      </c>
      <c r="AG2158" s="41" t="s">
        <v>46</v>
      </c>
      <c r="AH2158" s="41">
        <v>516</v>
      </c>
      <c r="AI2158" s="41">
        <v>43</v>
      </c>
      <c r="AJ2158" s="41" t="s">
        <v>2051</v>
      </c>
      <c r="AK2158" s="41">
        <v>3</v>
      </c>
      <c r="AL2158" s="186">
        <v>20000</v>
      </c>
    </row>
    <row r="2159" spans="31:38" x14ac:dyDescent="0.35">
      <c r="AE2159" s="41" t="str">
        <f t="shared" si="75"/>
        <v>CAPFOR_516_44_3_202324</v>
      </c>
      <c r="AF2159" s="41">
        <v>202324</v>
      </c>
      <c r="AG2159" s="41" t="s">
        <v>46</v>
      </c>
      <c r="AH2159" s="41">
        <v>516</v>
      </c>
      <c r="AI2159" s="41">
        <v>44</v>
      </c>
      <c r="AJ2159" s="41" t="s">
        <v>3261</v>
      </c>
      <c r="AK2159" s="41">
        <v>3</v>
      </c>
      <c r="AL2159" s="186">
        <v>294322</v>
      </c>
    </row>
    <row r="2160" spans="31:38" x14ac:dyDescent="0.35">
      <c r="AE2160" s="41" t="str">
        <f t="shared" si="75"/>
        <v>CAPFOR_516_45_3_202324</v>
      </c>
      <c r="AF2160" s="41">
        <v>202324</v>
      </c>
      <c r="AG2160" s="41" t="s">
        <v>46</v>
      </c>
      <c r="AH2160" s="41">
        <v>516</v>
      </c>
      <c r="AI2160" s="41">
        <v>45</v>
      </c>
      <c r="AJ2160" s="41" t="s">
        <v>3262</v>
      </c>
      <c r="AK2160" s="41">
        <v>3</v>
      </c>
      <c r="AL2160" s="186">
        <v>304322</v>
      </c>
    </row>
    <row r="2161" spans="31:38" x14ac:dyDescent="0.35">
      <c r="AE2161" s="41" t="str">
        <f t="shared" si="75"/>
        <v>CAPFOR_516_46_3_202324</v>
      </c>
      <c r="AF2161" s="41">
        <v>202324</v>
      </c>
      <c r="AG2161" s="41" t="s">
        <v>46</v>
      </c>
      <c r="AH2161" s="41">
        <v>516</v>
      </c>
      <c r="AI2161" s="41">
        <v>46</v>
      </c>
      <c r="AJ2161" s="41" t="s">
        <v>2060</v>
      </c>
      <c r="AK2161" s="41">
        <v>3</v>
      </c>
      <c r="AL2161" s="186">
        <v>0</v>
      </c>
    </row>
    <row r="2162" spans="31:38" x14ac:dyDescent="0.35">
      <c r="AE2162" s="41" t="str">
        <f t="shared" si="75"/>
        <v>CAPFOR_516_47_3_202324</v>
      </c>
      <c r="AF2162" s="41">
        <v>202324</v>
      </c>
      <c r="AG2162" s="41" t="s">
        <v>46</v>
      </c>
      <c r="AH2162" s="41">
        <v>516</v>
      </c>
      <c r="AI2162" s="41">
        <v>47</v>
      </c>
      <c r="AJ2162" s="41" t="s">
        <v>2061</v>
      </c>
      <c r="AK2162" s="41">
        <v>3</v>
      </c>
      <c r="AL2162" s="186">
        <v>0</v>
      </c>
    </row>
    <row r="2163" spans="31:38" x14ac:dyDescent="0.35">
      <c r="AE2163" s="41" t="str">
        <f t="shared" si="75"/>
        <v>CAPFOR_516_48_3_202324</v>
      </c>
      <c r="AF2163" s="41">
        <v>202324</v>
      </c>
      <c r="AG2163" s="41" t="s">
        <v>46</v>
      </c>
      <c r="AH2163" s="41">
        <v>516</v>
      </c>
      <c r="AI2163" s="41">
        <v>48</v>
      </c>
      <c r="AJ2163" s="41" t="s">
        <v>2029</v>
      </c>
      <c r="AK2163" s="41">
        <v>3</v>
      </c>
      <c r="AL2163" s="186">
        <v>1217</v>
      </c>
    </row>
    <row r="2164" spans="31:38" x14ac:dyDescent="0.35">
      <c r="AE2164" s="41" t="str">
        <f t="shared" si="75"/>
        <v>CAPFOR_516_49_3_202324</v>
      </c>
      <c r="AF2164" s="41">
        <v>202324</v>
      </c>
      <c r="AG2164" s="41" t="s">
        <v>46</v>
      </c>
      <c r="AH2164" s="41">
        <v>516</v>
      </c>
      <c r="AI2164" s="41">
        <v>49</v>
      </c>
      <c r="AJ2164" s="41" t="s">
        <v>2030</v>
      </c>
      <c r="AK2164" s="41">
        <v>3</v>
      </c>
      <c r="AL2164" s="186">
        <v>0</v>
      </c>
    </row>
    <row r="2165" spans="31:38" x14ac:dyDescent="0.35">
      <c r="AE2165" s="41" t="str">
        <f t="shared" si="75"/>
        <v>CAPFOR_516_50_3_202324</v>
      </c>
      <c r="AF2165" s="41">
        <v>202324</v>
      </c>
      <c r="AG2165" s="41" t="s">
        <v>46</v>
      </c>
      <c r="AH2165" s="41">
        <v>516</v>
      </c>
      <c r="AI2165" s="41">
        <v>50</v>
      </c>
      <c r="AJ2165" s="41" t="s">
        <v>2031</v>
      </c>
      <c r="AK2165" s="41">
        <v>3</v>
      </c>
      <c r="AL2165" s="186">
        <v>0</v>
      </c>
    </row>
    <row r="2166" spans="31:38" x14ac:dyDescent="0.35">
      <c r="AE2166" s="41" t="str">
        <f t="shared" si="75"/>
        <v>CAPFOR_518_1_1_202324</v>
      </c>
      <c r="AF2166" s="41">
        <v>202324</v>
      </c>
      <c r="AG2166" s="41" t="s">
        <v>46</v>
      </c>
      <c r="AH2166" s="41">
        <v>518</v>
      </c>
      <c r="AI2166" s="41">
        <v>1</v>
      </c>
      <c r="AJ2166" s="41" t="s">
        <v>1334</v>
      </c>
      <c r="AK2166" s="41">
        <v>1</v>
      </c>
      <c r="AL2166" s="186">
        <v>13814</v>
      </c>
    </row>
    <row r="2167" spans="31:38" x14ac:dyDescent="0.35">
      <c r="AE2167" s="41" t="str">
        <f t="shared" si="75"/>
        <v>CAPFOR_518_2_1_202324</v>
      </c>
      <c r="AF2167" s="41">
        <v>202324</v>
      </c>
      <c r="AG2167" s="41" t="s">
        <v>46</v>
      </c>
      <c r="AH2167" s="41">
        <v>518</v>
      </c>
      <c r="AI2167" s="41">
        <v>2</v>
      </c>
      <c r="AJ2167" s="41" t="s">
        <v>3254</v>
      </c>
      <c r="AK2167" s="41">
        <v>1</v>
      </c>
      <c r="AL2167" s="186">
        <v>1278</v>
      </c>
    </row>
    <row r="2168" spans="31:38" x14ac:dyDescent="0.35">
      <c r="AE2168" s="41" t="str">
        <f t="shared" si="75"/>
        <v>CAPFOR_518_3_1_202324</v>
      </c>
      <c r="AF2168" s="41">
        <v>202324</v>
      </c>
      <c r="AG2168" s="41" t="s">
        <v>46</v>
      </c>
      <c r="AH2168" s="41">
        <v>518</v>
      </c>
      <c r="AI2168" s="41">
        <v>3</v>
      </c>
      <c r="AJ2168" s="41" t="s">
        <v>3165</v>
      </c>
      <c r="AK2168" s="41">
        <v>1</v>
      </c>
      <c r="AL2168" s="186">
        <v>7605</v>
      </c>
    </row>
    <row r="2169" spans="31:38" x14ac:dyDescent="0.35">
      <c r="AE2169" s="41" t="str">
        <f t="shared" si="75"/>
        <v>CAPFOR_518_4_1_202324</v>
      </c>
      <c r="AF2169" s="41">
        <v>202324</v>
      </c>
      <c r="AG2169" s="41" t="s">
        <v>46</v>
      </c>
      <c r="AH2169" s="41">
        <v>518</v>
      </c>
      <c r="AI2169" s="41">
        <v>4</v>
      </c>
      <c r="AJ2169" s="41" t="s">
        <v>3255</v>
      </c>
      <c r="AK2169" s="41">
        <v>1</v>
      </c>
      <c r="AL2169" s="186">
        <v>798</v>
      </c>
    </row>
    <row r="2170" spans="31:38" x14ac:dyDescent="0.35">
      <c r="AE2170" s="41" t="str">
        <f t="shared" si="75"/>
        <v>CAPFOR_518_5_1_202324</v>
      </c>
      <c r="AF2170" s="41">
        <v>202324</v>
      </c>
      <c r="AG2170" s="41" t="s">
        <v>46</v>
      </c>
      <c r="AH2170" s="41">
        <v>518</v>
      </c>
      <c r="AI2170" s="41">
        <v>5</v>
      </c>
      <c r="AJ2170" s="41" t="s">
        <v>664</v>
      </c>
      <c r="AK2170" s="41">
        <v>1</v>
      </c>
      <c r="AL2170" s="186">
        <v>65398</v>
      </c>
    </row>
    <row r="2171" spans="31:38" x14ac:dyDescent="0.35">
      <c r="AE2171" s="41" t="str">
        <f t="shared" si="75"/>
        <v>CAPFOR_518_6_1_202324</v>
      </c>
      <c r="AF2171" s="41">
        <v>202324</v>
      </c>
      <c r="AG2171" s="41" t="s">
        <v>46</v>
      </c>
      <c r="AH2171" s="41">
        <v>518</v>
      </c>
      <c r="AI2171" s="41">
        <v>6</v>
      </c>
      <c r="AJ2171" s="41" t="s">
        <v>3192</v>
      </c>
      <c r="AK2171" s="41">
        <v>1</v>
      </c>
      <c r="AL2171" s="186">
        <v>6175</v>
      </c>
    </row>
    <row r="2172" spans="31:38" x14ac:dyDescent="0.35">
      <c r="AE2172" s="41" t="str">
        <f t="shared" si="75"/>
        <v>CAPFOR_518_7_1_202324</v>
      </c>
      <c r="AF2172" s="41">
        <v>202324</v>
      </c>
      <c r="AG2172" s="41" t="s">
        <v>46</v>
      </c>
      <c r="AH2172" s="41">
        <v>518</v>
      </c>
      <c r="AI2172" s="41">
        <v>7</v>
      </c>
      <c r="AJ2172" s="41" t="s">
        <v>2157</v>
      </c>
      <c r="AK2172" s="41">
        <v>1</v>
      </c>
      <c r="AL2172" s="186">
        <v>3576</v>
      </c>
    </row>
    <row r="2173" spans="31:38" x14ac:dyDescent="0.35">
      <c r="AE2173" s="41" t="str">
        <f t="shared" si="75"/>
        <v>CAPFOR_518_8_1_202324</v>
      </c>
      <c r="AF2173" s="41">
        <v>202324</v>
      </c>
      <c r="AG2173" s="41" t="s">
        <v>46</v>
      </c>
      <c r="AH2173" s="41">
        <v>518</v>
      </c>
      <c r="AI2173" s="41">
        <v>8</v>
      </c>
      <c r="AJ2173" s="41" t="s">
        <v>3449</v>
      </c>
      <c r="AK2173" s="41">
        <v>1</v>
      </c>
      <c r="AL2173" s="186">
        <v>75947</v>
      </c>
    </row>
    <row r="2174" spans="31:38" x14ac:dyDescent="0.35">
      <c r="AE2174" s="41" t="str">
        <f t="shared" si="75"/>
        <v>CAPFOR_518_9_1_202324</v>
      </c>
      <c r="AF2174" s="41">
        <v>202324</v>
      </c>
      <c r="AG2174" s="41" t="s">
        <v>46</v>
      </c>
      <c r="AH2174" s="41">
        <v>518</v>
      </c>
      <c r="AI2174" s="41">
        <v>9</v>
      </c>
      <c r="AJ2174" s="41" t="s">
        <v>2322</v>
      </c>
      <c r="AK2174" s="41">
        <v>1</v>
      </c>
      <c r="AL2174" s="186">
        <v>19537</v>
      </c>
    </row>
    <row r="2175" spans="31:38" x14ac:dyDescent="0.35">
      <c r="AE2175" s="41" t="str">
        <f t="shared" si="75"/>
        <v>CAPFOR_518_10_1_202324</v>
      </c>
      <c r="AF2175" s="41">
        <v>202324</v>
      </c>
      <c r="AG2175" s="41" t="s">
        <v>46</v>
      </c>
      <c r="AH2175" s="41">
        <v>518</v>
      </c>
      <c r="AI2175" s="41">
        <v>10</v>
      </c>
      <c r="AJ2175" s="41" t="s">
        <v>3196</v>
      </c>
      <c r="AK2175" s="41">
        <v>1</v>
      </c>
      <c r="AL2175" s="186">
        <v>1500</v>
      </c>
    </row>
    <row r="2176" spans="31:38" x14ac:dyDescent="0.35">
      <c r="AE2176" s="41" t="str">
        <f t="shared" si="75"/>
        <v>CAPFOR_518_11_1_202324</v>
      </c>
      <c r="AF2176" s="41">
        <v>202324</v>
      </c>
      <c r="AG2176" s="41" t="s">
        <v>46</v>
      </c>
      <c r="AH2176" s="41">
        <v>518</v>
      </c>
      <c r="AI2176" s="41">
        <v>11</v>
      </c>
      <c r="AJ2176" s="41" t="s">
        <v>3450</v>
      </c>
      <c r="AK2176" s="41">
        <v>1</v>
      </c>
      <c r="AL2176" s="186">
        <v>21037</v>
      </c>
    </row>
    <row r="2177" spans="31:38" x14ac:dyDescent="0.35">
      <c r="AE2177" s="41" t="str">
        <f t="shared" si="75"/>
        <v>CAPFOR_518_12_1_202324</v>
      </c>
      <c r="AF2177" s="41">
        <v>202324</v>
      </c>
      <c r="AG2177" s="41" t="s">
        <v>46</v>
      </c>
      <c r="AH2177" s="41">
        <v>518</v>
      </c>
      <c r="AI2177" s="41">
        <v>12</v>
      </c>
      <c r="AJ2177" s="41" t="s">
        <v>3170</v>
      </c>
      <c r="AK2177" s="41">
        <v>1</v>
      </c>
      <c r="AL2177" s="186">
        <v>0</v>
      </c>
    </row>
    <row r="2178" spans="31:38" x14ac:dyDescent="0.35">
      <c r="AE2178" s="41" t="str">
        <f t="shared" si="75"/>
        <v>CAPFOR_518_13_1_202324</v>
      </c>
      <c r="AF2178" s="41">
        <v>202324</v>
      </c>
      <c r="AG2178" s="41" t="s">
        <v>46</v>
      </c>
      <c r="AH2178" s="41">
        <v>518</v>
      </c>
      <c r="AI2178" s="41">
        <v>13</v>
      </c>
      <c r="AJ2178" s="41" t="s">
        <v>3451</v>
      </c>
      <c r="AK2178" s="41">
        <v>1</v>
      </c>
      <c r="AL2178" s="186">
        <v>119681</v>
      </c>
    </row>
    <row r="2179" spans="31:38" x14ac:dyDescent="0.35">
      <c r="AE2179" s="41" t="str">
        <f t="shared" si="75"/>
        <v>CAPFOR_518_14_1_202324</v>
      </c>
      <c r="AF2179" s="41">
        <v>202324</v>
      </c>
      <c r="AG2179" s="41" t="s">
        <v>46</v>
      </c>
      <c r="AH2179" s="41">
        <v>518</v>
      </c>
      <c r="AI2179" s="41">
        <v>14</v>
      </c>
      <c r="AJ2179" s="41" t="s">
        <v>3452</v>
      </c>
      <c r="AK2179" s="41">
        <v>1</v>
      </c>
      <c r="AL2179" s="186">
        <v>0</v>
      </c>
    </row>
    <row r="2180" spans="31:38" x14ac:dyDescent="0.35">
      <c r="AE2180" s="41" t="str">
        <f t="shared" si="75"/>
        <v>CAPFOR_518_15_1_202324</v>
      </c>
      <c r="AF2180" s="41">
        <v>202324</v>
      </c>
      <c r="AG2180" s="41" t="s">
        <v>46</v>
      </c>
      <c r="AH2180" s="41">
        <v>518</v>
      </c>
      <c r="AI2180" s="41">
        <v>15</v>
      </c>
      <c r="AJ2180" s="41" t="s">
        <v>3256</v>
      </c>
      <c r="AK2180" s="41">
        <v>1</v>
      </c>
      <c r="AL2180" s="186">
        <v>0</v>
      </c>
    </row>
    <row r="2181" spans="31:38" x14ac:dyDescent="0.35">
      <c r="AE2181" s="41" t="str">
        <f t="shared" si="75"/>
        <v>CAPFOR_518_16_1_202324</v>
      </c>
      <c r="AF2181" s="41">
        <v>202324</v>
      </c>
      <c r="AG2181" s="41" t="s">
        <v>46</v>
      </c>
      <c r="AH2181" s="41">
        <v>518</v>
      </c>
      <c r="AI2181" s="41">
        <v>16</v>
      </c>
      <c r="AJ2181" s="41" t="s">
        <v>3453</v>
      </c>
      <c r="AK2181" s="41">
        <v>1</v>
      </c>
      <c r="AL2181" s="186">
        <v>119681</v>
      </c>
    </row>
    <row r="2182" spans="31:38" x14ac:dyDescent="0.35">
      <c r="AE2182" s="41" t="str">
        <f t="shared" ref="AE2182:AE2245" si="76">AG2182&amp;"_"&amp;AH2182&amp;"_"&amp;AI2182&amp;"_"&amp;AK2182&amp;"_"&amp;AF2182</f>
        <v>CAPFOR_518_17_1_202324</v>
      </c>
      <c r="AF2182" s="41">
        <v>202324</v>
      </c>
      <c r="AG2182" s="41" t="s">
        <v>46</v>
      </c>
      <c r="AH2182" s="41">
        <v>518</v>
      </c>
      <c r="AI2182" s="41">
        <v>17</v>
      </c>
      <c r="AJ2182" s="41" t="s">
        <v>2010</v>
      </c>
      <c r="AK2182" s="41">
        <v>1</v>
      </c>
      <c r="AL2182" s="186">
        <v>0</v>
      </c>
    </row>
    <row r="2183" spans="31:38" x14ac:dyDescent="0.35">
      <c r="AE2183" s="41" t="str">
        <f t="shared" si="76"/>
        <v>CAPFOR_518_17.1_1_202324</v>
      </c>
      <c r="AF2183" s="41">
        <v>202324</v>
      </c>
      <c r="AG2183" s="41" t="s">
        <v>46</v>
      </c>
      <c r="AH2183" s="41">
        <v>518</v>
      </c>
      <c r="AI2183" s="41">
        <v>17.100000000000001</v>
      </c>
      <c r="AJ2183" s="41" t="s">
        <v>3494</v>
      </c>
      <c r="AK2183" s="41">
        <v>1</v>
      </c>
      <c r="AL2183" s="186">
        <v>0</v>
      </c>
    </row>
    <row r="2184" spans="31:38" x14ac:dyDescent="0.35">
      <c r="AE2184" s="41" t="str">
        <f t="shared" si="76"/>
        <v>CAPFOR_518_19_3_202324</v>
      </c>
      <c r="AF2184" s="41">
        <v>202324</v>
      </c>
      <c r="AG2184" s="41" t="s">
        <v>46</v>
      </c>
      <c r="AH2184" s="41">
        <v>518</v>
      </c>
      <c r="AI2184" s="41">
        <v>19</v>
      </c>
      <c r="AJ2184" s="41" t="s">
        <v>3258</v>
      </c>
      <c r="AK2184" s="41">
        <v>3</v>
      </c>
      <c r="AL2184" s="186">
        <v>119681</v>
      </c>
    </row>
    <row r="2185" spans="31:38" x14ac:dyDescent="0.35">
      <c r="AE2185" s="41" t="str">
        <f t="shared" si="76"/>
        <v>CAPFOR_518_20_3_202324</v>
      </c>
      <c r="AF2185" s="41">
        <v>202324</v>
      </c>
      <c r="AG2185" s="41" t="s">
        <v>46</v>
      </c>
      <c r="AH2185" s="41">
        <v>518</v>
      </c>
      <c r="AI2185" s="41">
        <v>20</v>
      </c>
      <c r="AJ2185" s="41" t="s">
        <v>1308</v>
      </c>
      <c r="AK2185" s="41">
        <v>3</v>
      </c>
      <c r="AL2185" s="186">
        <v>16</v>
      </c>
    </row>
    <row r="2186" spans="31:38" x14ac:dyDescent="0.35">
      <c r="AE2186" s="41" t="str">
        <f t="shared" si="76"/>
        <v>CAPFOR_518_21_3_202324</v>
      </c>
      <c r="AF2186" s="41">
        <v>202324</v>
      </c>
      <c r="AG2186" s="41" t="s">
        <v>46</v>
      </c>
      <c r="AH2186" s="41">
        <v>518</v>
      </c>
      <c r="AI2186" s="41">
        <v>21</v>
      </c>
      <c r="AJ2186" s="41" t="s">
        <v>1309</v>
      </c>
      <c r="AK2186" s="41">
        <v>3</v>
      </c>
      <c r="AL2186" s="186">
        <v>538</v>
      </c>
    </row>
    <row r="2187" spans="31:38" x14ac:dyDescent="0.35">
      <c r="AE2187" s="41" t="str">
        <f t="shared" si="76"/>
        <v>CAPFOR_518_22_3_202324</v>
      </c>
      <c r="AF2187" s="41">
        <v>202324</v>
      </c>
      <c r="AG2187" s="41" t="s">
        <v>46</v>
      </c>
      <c r="AH2187" s="41">
        <v>518</v>
      </c>
      <c r="AI2187" s="41">
        <v>22</v>
      </c>
      <c r="AJ2187" s="41" t="s">
        <v>3454</v>
      </c>
      <c r="AK2187" s="41">
        <v>3</v>
      </c>
      <c r="AL2187" s="186">
        <v>554</v>
      </c>
    </row>
    <row r="2188" spans="31:38" x14ac:dyDescent="0.35">
      <c r="AE2188" s="41" t="str">
        <f t="shared" si="76"/>
        <v>CAPFOR_518_23_3_202324</v>
      </c>
      <c r="AF2188" s="41">
        <v>202324</v>
      </c>
      <c r="AG2188" s="41" t="s">
        <v>46</v>
      </c>
      <c r="AH2188" s="41">
        <v>518</v>
      </c>
      <c r="AI2188" s="41">
        <v>23</v>
      </c>
      <c r="AJ2188" s="41" t="s">
        <v>2027</v>
      </c>
      <c r="AK2188" s="41">
        <v>3</v>
      </c>
      <c r="AL2188" s="186">
        <v>13238</v>
      </c>
    </row>
    <row r="2189" spans="31:38" x14ac:dyDescent="0.35">
      <c r="AE2189" s="41" t="str">
        <f t="shared" si="76"/>
        <v>CAPFOR_518_25_3_202324</v>
      </c>
      <c r="AF2189" s="41">
        <v>202324</v>
      </c>
      <c r="AG2189" s="41" t="s">
        <v>46</v>
      </c>
      <c r="AH2189" s="41">
        <v>518</v>
      </c>
      <c r="AI2189" s="41">
        <v>25</v>
      </c>
      <c r="AJ2189" s="41" t="s">
        <v>1370</v>
      </c>
      <c r="AK2189" s="41">
        <v>3</v>
      </c>
      <c r="AL2189" s="186">
        <v>222</v>
      </c>
    </row>
    <row r="2190" spans="31:38" x14ac:dyDescent="0.35">
      <c r="AE2190" s="41" t="str">
        <f t="shared" si="76"/>
        <v>CAPFOR_518_26_3_202324</v>
      </c>
      <c r="AF2190" s="41">
        <v>202324</v>
      </c>
      <c r="AG2190" s="41" t="s">
        <v>46</v>
      </c>
      <c r="AH2190" s="41">
        <v>518</v>
      </c>
      <c r="AI2190" s="41">
        <v>26</v>
      </c>
      <c r="AJ2190" s="41" t="s">
        <v>2032</v>
      </c>
      <c r="AK2190" s="41">
        <v>3</v>
      </c>
      <c r="AL2190" s="186">
        <v>2069</v>
      </c>
    </row>
    <row r="2191" spans="31:38" x14ac:dyDescent="0.35">
      <c r="AE2191" s="41" t="str">
        <f t="shared" si="76"/>
        <v>CAPFOR_518_27_3_202324</v>
      </c>
      <c r="AF2191" s="41">
        <v>202324</v>
      </c>
      <c r="AG2191" s="41" t="s">
        <v>46</v>
      </c>
      <c r="AH2191" s="41">
        <v>518</v>
      </c>
      <c r="AI2191" s="41">
        <v>27</v>
      </c>
      <c r="AJ2191" s="41" t="s">
        <v>2033</v>
      </c>
      <c r="AK2191" s="41">
        <v>3</v>
      </c>
      <c r="AL2191" s="186">
        <v>2373</v>
      </c>
    </row>
    <row r="2192" spans="31:38" x14ac:dyDescent="0.35">
      <c r="AE2192" s="41" t="str">
        <f t="shared" si="76"/>
        <v>CAPFOR_518_28_3_202324</v>
      </c>
      <c r="AF2192" s="41">
        <v>202324</v>
      </c>
      <c r="AG2192" s="41" t="s">
        <v>46</v>
      </c>
      <c r="AH2192" s="41">
        <v>518</v>
      </c>
      <c r="AI2192" s="41">
        <v>28</v>
      </c>
      <c r="AJ2192" s="41" t="s">
        <v>2034</v>
      </c>
      <c r="AK2192" s="41">
        <v>3</v>
      </c>
      <c r="AL2192" s="186">
        <v>2806</v>
      </c>
    </row>
    <row r="2193" spans="31:38" x14ac:dyDescent="0.35">
      <c r="AE2193" s="41" t="str">
        <f t="shared" si="76"/>
        <v>CAPFOR_518_29_3_202324</v>
      </c>
      <c r="AF2193" s="41">
        <v>202324</v>
      </c>
      <c r="AG2193" s="41" t="s">
        <v>46</v>
      </c>
      <c r="AH2193" s="41">
        <v>518</v>
      </c>
      <c r="AI2193" s="41">
        <v>29</v>
      </c>
      <c r="AJ2193" s="41" t="s">
        <v>2035</v>
      </c>
      <c r="AK2193" s="41">
        <v>3</v>
      </c>
      <c r="AL2193" s="186">
        <v>1944</v>
      </c>
    </row>
    <row r="2194" spans="31:38" x14ac:dyDescent="0.35">
      <c r="AE2194" s="41" t="str">
        <f t="shared" si="76"/>
        <v>CAPFOR_518_30_3_202324</v>
      </c>
      <c r="AF2194" s="41">
        <v>202324</v>
      </c>
      <c r="AG2194" s="41" t="s">
        <v>46</v>
      </c>
      <c r="AH2194" s="41">
        <v>518</v>
      </c>
      <c r="AI2194" s="41">
        <v>30</v>
      </c>
      <c r="AJ2194" s="41" t="s">
        <v>1357</v>
      </c>
      <c r="AK2194" s="41">
        <v>3</v>
      </c>
      <c r="AL2194" s="186">
        <v>55136</v>
      </c>
    </row>
    <row r="2195" spans="31:38" x14ac:dyDescent="0.35">
      <c r="AE2195" s="41" t="str">
        <f t="shared" si="76"/>
        <v>CAPFOR_518_30.1_3_202324</v>
      </c>
      <c r="AF2195" s="41">
        <v>202324</v>
      </c>
      <c r="AG2195" s="41" t="s">
        <v>46</v>
      </c>
      <c r="AH2195" s="41">
        <v>518</v>
      </c>
      <c r="AI2195" s="41">
        <v>30.1</v>
      </c>
      <c r="AJ2195" s="41" t="s">
        <v>3616</v>
      </c>
      <c r="AK2195" s="41">
        <v>3</v>
      </c>
      <c r="AL2195" s="186">
        <v>55136</v>
      </c>
    </row>
    <row r="2196" spans="31:38" x14ac:dyDescent="0.35">
      <c r="AE2196" s="41" t="str">
        <f t="shared" si="76"/>
        <v>CAPFOR_518_30.2_3_202324</v>
      </c>
      <c r="AF2196" s="41">
        <v>202324</v>
      </c>
      <c r="AG2196" s="41" t="s">
        <v>46</v>
      </c>
      <c r="AH2196" s="41">
        <v>518</v>
      </c>
      <c r="AI2196" s="41">
        <v>30.2</v>
      </c>
      <c r="AJ2196" s="41" t="s">
        <v>3617</v>
      </c>
      <c r="AK2196" s="41">
        <v>3</v>
      </c>
      <c r="AL2196" s="186">
        <v>0</v>
      </c>
    </row>
    <row r="2197" spans="31:38" x14ac:dyDescent="0.35">
      <c r="AE2197" s="41" t="str">
        <f t="shared" si="76"/>
        <v>CAPFOR_518_31_3_202324</v>
      </c>
      <c r="AF2197" s="41">
        <v>202324</v>
      </c>
      <c r="AG2197" s="41" t="s">
        <v>46</v>
      </c>
      <c r="AH2197" s="41">
        <v>518</v>
      </c>
      <c r="AI2197" s="41">
        <v>31</v>
      </c>
      <c r="AJ2197" s="41" t="s">
        <v>1358</v>
      </c>
      <c r="AK2197" s="41">
        <v>3</v>
      </c>
      <c r="AL2197" s="186">
        <v>41893</v>
      </c>
    </row>
    <row r="2198" spans="31:38" x14ac:dyDescent="0.35">
      <c r="AE2198" s="41" t="str">
        <f t="shared" si="76"/>
        <v>CAPFOR_518_31.1_3_202324</v>
      </c>
      <c r="AF2198" s="41">
        <v>202324</v>
      </c>
      <c r="AG2198" s="41" t="s">
        <v>46</v>
      </c>
      <c r="AH2198" s="41">
        <v>518</v>
      </c>
      <c r="AI2198" s="41">
        <v>31.1</v>
      </c>
      <c r="AJ2198" s="41" t="s">
        <v>2038</v>
      </c>
      <c r="AK2198" s="41">
        <v>3</v>
      </c>
      <c r="AL2198" s="186">
        <v>29893</v>
      </c>
    </row>
    <row r="2199" spans="31:38" x14ac:dyDescent="0.35">
      <c r="AE2199" s="41" t="str">
        <f t="shared" si="76"/>
        <v>CAPFOR_518_31.2_3_202324</v>
      </c>
      <c r="AF2199" s="41">
        <v>202324</v>
      </c>
      <c r="AG2199" s="41" t="s">
        <v>46</v>
      </c>
      <c r="AH2199" s="41">
        <v>518</v>
      </c>
      <c r="AI2199" s="41">
        <v>31.2</v>
      </c>
      <c r="AJ2199" s="41" t="s">
        <v>2039</v>
      </c>
      <c r="AK2199" s="41">
        <v>3</v>
      </c>
      <c r="AL2199" s="186">
        <v>12000</v>
      </c>
    </row>
    <row r="2200" spans="31:38" x14ac:dyDescent="0.35">
      <c r="AE2200" s="41" t="str">
        <f t="shared" si="76"/>
        <v>CAPFOR_518_32_3_202324</v>
      </c>
      <c r="AF2200" s="41">
        <v>202324</v>
      </c>
      <c r="AG2200" s="41" t="s">
        <v>46</v>
      </c>
      <c r="AH2200" s="41">
        <v>518</v>
      </c>
      <c r="AI2200" s="41">
        <v>32</v>
      </c>
      <c r="AJ2200" s="41" t="s">
        <v>3455</v>
      </c>
      <c r="AK2200" s="41">
        <v>3</v>
      </c>
      <c r="AL2200" s="186">
        <v>119681</v>
      </c>
    </row>
    <row r="2201" spans="31:38" x14ac:dyDescent="0.35">
      <c r="AE2201" s="41" t="str">
        <f t="shared" si="76"/>
        <v>CAPFOR_518_33_3_202324</v>
      </c>
      <c r="AF2201" s="41">
        <v>202324</v>
      </c>
      <c r="AG2201" s="41" t="s">
        <v>46</v>
      </c>
      <c r="AH2201" s="41">
        <v>518</v>
      </c>
      <c r="AI2201" s="41">
        <v>33</v>
      </c>
      <c r="AJ2201" s="41" t="s">
        <v>2043</v>
      </c>
      <c r="AK2201" s="41">
        <v>3</v>
      </c>
      <c r="AL2201" s="186">
        <v>321562</v>
      </c>
    </row>
    <row r="2202" spans="31:38" x14ac:dyDescent="0.35">
      <c r="AE2202" s="41" t="str">
        <f t="shared" si="76"/>
        <v>CAPFOR_518_33.5_3_202324</v>
      </c>
      <c r="AF2202" s="41">
        <v>202324</v>
      </c>
      <c r="AG2202" s="41" t="s">
        <v>46</v>
      </c>
      <c r="AH2202" s="41">
        <v>518</v>
      </c>
      <c r="AI2202" s="41">
        <v>33.5</v>
      </c>
      <c r="AJ2202" s="41" t="s">
        <v>3281</v>
      </c>
      <c r="AK2202" s="41">
        <v>3</v>
      </c>
      <c r="AL2202" s="186">
        <v>0</v>
      </c>
    </row>
    <row r="2203" spans="31:38" x14ac:dyDescent="0.35">
      <c r="AE2203" s="41" t="str">
        <f t="shared" si="76"/>
        <v>CAPFOR_518_34_3_202324</v>
      </c>
      <c r="AF2203" s="41">
        <v>202324</v>
      </c>
      <c r="AG2203" s="41" t="s">
        <v>46</v>
      </c>
      <c r="AH2203" s="41">
        <v>518</v>
      </c>
      <c r="AI2203" s="41">
        <v>34</v>
      </c>
      <c r="AJ2203" s="41" t="s">
        <v>3456</v>
      </c>
      <c r="AK2203" s="41">
        <v>3</v>
      </c>
      <c r="AL2203" s="186">
        <v>97029</v>
      </c>
    </row>
    <row r="2204" spans="31:38" x14ac:dyDescent="0.35">
      <c r="AE2204" s="41" t="str">
        <f t="shared" si="76"/>
        <v>CAPFOR_518_35_3_202324</v>
      </c>
      <c r="AF2204" s="41">
        <v>202324</v>
      </c>
      <c r="AG2204" s="41" t="s">
        <v>46</v>
      </c>
      <c r="AH2204" s="41">
        <v>518</v>
      </c>
      <c r="AI2204" s="41">
        <v>35</v>
      </c>
      <c r="AJ2204" s="41" t="s">
        <v>2044</v>
      </c>
      <c r="AK2204" s="41">
        <v>3</v>
      </c>
      <c r="AL2204" s="186">
        <v>13189</v>
      </c>
    </row>
    <row r="2205" spans="31:38" x14ac:dyDescent="0.35">
      <c r="AE2205" s="41" t="str">
        <f t="shared" si="76"/>
        <v>CAPFOR_518_36_3_202324</v>
      </c>
      <c r="AF2205" s="41">
        <v>202324</v>
      </c>
      <c r="AG2205" s="41" t="s">
        <v>46</v>
      </c>
      <c r="AH2205" s="41">
        <v>518</v>
      </c>
      <c r="AI2205" s="41">
        <v>36</v>
      </c>
      <c r="AJ2205" s="41" t="s">
        <v>3457</v>
      </c>
      <c r="AK2205" s="41">
        <v>3</v>
      </c>
      <c r="AL2205" s="186">
        <v>83840</v>
      </c>
    </row>
    <row r="2206" spans="31:38" x14ac:dyDescent="0.35">
      <c r="AE2206" s="41" t="str">
        <f t="shared" si="76"/>
        <v>CAPFOR_518_37_3_202324</v>
      </c>
      <c r="AF2206" s="41">
        <v>202324</v>
      </c>
      <c r="AG2206" s="41" t="s">
        <v>46</v>
      </c>
      <c r="AH2206" s="41">
        <v>518</v>
      </c>
      <c r="AI2206" s="41">
        <v>37</v>
      </c>
      <c r="AJ2206" s="41" t="s">
        <v>3458</v>
      </c>
      <c r="AK2206" s="41">
        <v>3</v>
      </c>
      <c r="AL2206" s="186">
        <v>405402</v>
      </c>
    </row>
    <row r="2207" spans="31:38" x14ac:dyDescent="0.35">
      <c r="AE2207" s="41" t="str">
        <f t="shared" si="76"/>
        <v>CAPFOR_518_38_3_202324</v>
      </c>
      <c r="AF2207" s="41">
        <v>202324</v>
      </c>
      <c r="AG2207" s="41" t="s">
        <v>46</v>
      </c>
      <c r="AH2207" s="41">
        <v>518</v>
      </c>
      <c r="AI2207" s="41">
        <v>38</v>
      </c>
      <c r="AJ2207" s="41" t="s">
        <v>2046</v>
      </c>
      <c r="AK2207" s="41">
        <v>3</v>
      </c>
      <c r="AL2207" s="186">
        <v>271476</v>
      </c>
    </row>
    <row r="2208" spans="31:38" x14ac:dyDescent="0.35">
      <c r="AE2208" s="41" t="str">
        <f t="shared" si="76"/>
        <v>CAPFOR_518_39_3_202324</v>
      </c>
      <c r="AF2208" s="41">
        <v>202324</v>
      </c>
      <c r="AG2208" s="41" t="s">
        <v>46</v>
      </c>
      <c r="AH2208" s="41">
        <v>518</v>
      </c>
      <c r="AI2208" s="41">
        <v>39</v>
      </c>
      <c r="AJ2208" s="41" t="s">
        <v>2047</v>
      </c>
      <c r="AK2208" s="41">
        <v>3</v>
      </c>
      <c r="AL2208" s="186">
        <v>0</v>
      </c>
    </row>
    <row r="2209" spans="31:38" x14ac:dyDescent="0.35">
      <c r="AE2209" s="41" t="str">
        <f t="shared" si="76"/>
        <v>CAPFOR_518_40_3_202324</v>
      </c>
      <c r="AF2209" s="41">
        <v>202324</v>
      </c>
      <c r="AG2209" s="41" t="s">
        <v>46</v>
      </c>
      <c r="AH2209" s="41">
        <v>518</v>
      </c>
      <c r="AI2209" s="41">
        <v>40</v>
      </c>
      <c r="AJ2209" s="41" t="s">
        <v>2048</v>
      </c>
      <c r="AK2209" s="41">
        <v>3</v>
      </c>
      <c r="AL2209" s="186">
        <v>20000</v>
      </c>
    </row>
    <row r="2210" spans="31:38" x14ac:dyDescent="0.35">
      <c r="AE2210" s="41" t="str">
        <f t="shared" si="76"/>
        <v>CAPFOR_518_41_3_202324</v>
      </c>
      <c r="AF2210" s="41">
        <v>202324</v>
      </c>
      <c r="AG2210" s="41" t="s">
        <v>46</v>
      </c>
      <c r="AH2210" s="41">
        <v>518</v>
      </c>
      <c r="AI2210" s="41">
        <v>41</v>
      </c>
      <c r="AJ2210" s="41" t="s">
        <v>2049</v>
      </c>
      <c r="AK2210" s="41">
        <v>3</v>
      </c>
      <c r="AL2210" s="186">
        <v>292084</v>
      </c>
    </row>
    <row r="2211" spans="31:38" x14ac:dyDescent="0.35">
      <c r="AE2211" s="41" t="str">
        <f t="shared" si="76"/>
        <v>CAPFOR_518_42_3_202324</v>
      </c>
      <c r="AF2211" s="41">
        <v>202324</v>
      </c>
      <c r="AG2211" s="41" t="s">
        <v>46</v>
      </c>
      <c r="AH2211" s="41">
        <v>518</v>
      </c>
      <c r="AI2211" s="41">
        <v>42</v>
      </c>
      <c r="AJ2211" s="41" t="s">
        <v>2050</v>
      </c>
      <c r="AK2211" s="41">
        <v>3</v>
      </c>
      <c r="AL2211" s="186">
        <v>0</v>
      </c>
    </row>
    <row r="2212" spans="31:38" x14ac:dyDescent="0.35">
      <c r="AE2212" s="41" t="str">
        <f t="shared" si="76"/>
        <v>CAPFOR_518_43_3_202324</v>
      </c>
      <c r="AF2212" s="41">
        <v>202324</v>
      </c>
      <c r="AG2212" s="41" t="s">
        <v>46</v>
      </c>
      <c r="AH2212" s="41">
        <v>518</v>
      </c>
      <c r="AI2212" s="41">
        <v>43</v>
      </c>
      <c r="AJ2212" s="41" t="s">
        <v>2051</v>
      </c>
      <c r="AK2212" s="41">
        <v>3</v>
      </c>
      <c r="AL2212" s="186">
        <v>20000</v>
      </c>
    </row>
    <row r="2213" spans="31:38" x14ac:dyDescent="0.35">
      <c r="AE2213" s="41" t="str">
        <f t="shared" si="76"/>
        <v>CAPFOR_518_44_3_202324</v>
      </c>
      <c r="AF2213" s="41">
        <v>202324</v>
      </c>
      <c r="AG2213" s="41" t="s">
        <v>46</v>
      </c>
      <c r="AH2213" s="41">
        <v>518</v>
      </c>
      <c r="AI2213" s="41">
        <v>44</v>
      </c>
      <c r="AJ2213" s="41" t="s">
        <v>3261</v>
      </c>
      <c r="AK2213" s="41">
        <v>3</v>
      </c>
      <c r="AL2213" s="186">
        <v>345000</v>
      </c>
    </row>
    <row r="2214" spans="31:38" x14ac:dyDescent="0.35">
      <c r="AE2214" s="41" t="str">
        <f t="shared" si="76"/>
        <v>CAPFOR_518_45_3_202324</v>
      </c>
      <c r="AF2214" s="41">
        <v>202324</v>
      </c>
      <c r="AG2214" s="41" t="s">
        <v>46</v>
      </c>
      <c r="AH2214" s="41">
        <v>518</v>
      </c>
      <c r="AI2214" s="41">
        <v>45</v>
      </c>
      <c r="AJ2214" s="41" t="s">
        <v>3262</v>
      </c>
      <c r="AK2214" s="41">
        <v>3</v>
      </c>
      <c r="AL2214" s="186">
        <v>350000</v>
      </c>
    </row>
    <row r="2215" spans="31:38" x14ac:dyDescent="0.35">
      <c r="AE2215" s="41" t="str">
        <f t="shared" si="76"/>
        <v>CAPFOR_518_46_3_202324</v>
      </c>
      <c r="AF2215" s="41">
        <v>202324</v>
      </c>
      <c r="AG2215" s="41" t="s">
        <v>46</v>
      </c>
      <c r="AH2215" s="41">
        <v>518</v>
      </c>
      <c r="AI2215" s="41">
        <v>46</v>
      </c>
      <c r="AJ2215" s="41" t="s">
        <v>2060</v>
      </c>
      <c r="AK2215" s="41">
        <v>3</v>
      </c>
      <c r="AL2215" s="186">
        <v>0</v>
      </c>
    </row>
    <row r="2216" spans="31:38" x14ac:dyDescent="0.35">
      <c r="AE2216" s="41" t="str">
        <f t="shared" si="76"/>
        <v>CAPFOR_518_47_3_202324</v>
      </c>
      <c r="AF2216" s="41">
        <v>202324</v>
      </c>
      <c r="AG2216" s="41" t="s">
        <v>46</v>
      </c>
      <c r="AH2216" s="41">
        <v>518</v>
      </c>
      <c r="AI2216" s="41">
        <v>47</v>
      </c>
      <c r="AJ2216" s="41" t="s">
        <v>2061</v>
      </c>
      <c r="AK2216" s="41">
        <v>3</v>
      </c>
      <c r="AL2216" s="186">
        <v>0</v>
      </c>
    </row>
    <row r="2217" spans="31:38" x14ac:dyDescent="0.35">
      <c r="AE2217" s="41" t="str">
        <f t="shared" si="76"/>
        <v>CAPFOR_518_48_3_202324</v>
      </c>
      <c r="AF2217" s="41">
        <v>202324</v>
      </c>
      <c r="AG2217" s="41" t="s">
        <v>46</v>
      </c>
      <c r="AH2217" s="41">
        <v>518</v>
      </c>
      <c r="AI2217" s="41">
        <v>48</v>
      </c>
      <c r="AJ2217" s="41" t="s">
        <v>2029</v>
      </c>
      <c r="AK2217" s="41">
        <v>3</v>
      </c>
      <c r="AL2217" s="186">
        <v>0</v>
      </c>
    </row>
    <row r="2218" spans="31:38" x14ac:dyDescent="0.35">
      <c r="AE2218" s="41" t="str">
        <f t="shared" si="76"/>
        <v>CAPFOR_518_49_3_202324</v>
      </c>
      <c r="AF2218" s="41">
        <v>202324</v>
      </c>
      <c r="AG2218" s="41" t="s">
        <v>46</v>
      </c>
      <c r="AH2218" s="41">
        <v>518</v>
      </c>
      <c r="AI2218" s="41">
        <v>49</v>
      </c>
      <c r="AJ2218" s="41" t="s">
        <v>2030</v>
      </c>
      <c r="AK2218" s="41">
        <v>3</v>
      </c>
      <c r="AL2218" s="186">
        <v>0</v>
      </c>
    </row>
    <row r="2219" spans="31:38" x14ac:dyDescent="0.35">
      <c r="AE2219" s="41" t="str">
        <f t="shared" si="76"/>
        <v>CAPFOR_518_50_3_202324</v>
      </c>
      <c r="AF2219" s="41">
        <v>202324</v>
      </c>
      <c r="AG2219" s="41" t="s">
        <v>46</v>
      </c>
      <c r="AH2219" s="41">
        <v>518</v>
      </c>
      <c r="AI2219" s="41">
        <v>50</v>
      </c>
      <c r="AJ2219" s="41" t="s">
        <v>2031</v>
      </c>
      <c r="AK2219" s="41">
        <v>3</v>
      </c>
      <c r="AL2219" s="186">
        <v>222</v>
      </c>
    </row>
    <row r="2220" spans="31:38" x14ac:dyDescent="0.35">
      <c r="AE2220" s="41" t="str">
        <f t="shared" si="76"/>
        <v>CAPFOR_520_1_1_202324</v>
      </c>
      <c r="AF2220" s="41">
        <v>202324</v>
      </c>
      <c r="AG2220" s="41" t="s">
        <v>46</v>
      </c>
      <c r="AH2220" s="41">
        <v>520</v>
      </c>
      <c r="AI2220" s="41">
        <v>1</v>
      </c>
      <c r="AJ2220" s="41" t="s">
        <v>1334</v>
      </c>
      <c r="AK2220" s="41">
        <v>1</v>
      </c>
      <c r="AL2220" s="186">
        <v>3696</v>
      </c>
    </row>
    <row r="2221" spans="31:38" x14ac:dyDescent="0.35">
      <c r="AE2221" s="41" t="str">
        <f t="shared" si="76"/>
        <v>CAPFOR_520_2_1_202324</v>
      </c>
      <c r="AF2221" s="41">
        <v>202324</v>
      </c>
      <c r="AG2221" s="41" t="s">
        <v>46</v>
      </c>
      <c r="AH2221" s="41">
        <v>520</v>
      </c>
      <c r="AI2221" s="41">
        <v>2</v>
      </c>
      <c r="AJ2221" s="41" t="s">
        <v>3254</v>
      </c>
      <c r="AK2221" s="41">
        <v>1</v>
      </c>
      <c r="AL2221" s="186">
        <v>3680</v>
      </c>
    </row>
    <row r="2222" spans="31:38" x14ac:dyDescent="0.35">
      <c r="AE2222" s="41" t="str">
        <f t="shared" si="76"/>
        <v>CAPFOR_520_3_1_202324</v>
      </c>
      <c r="AF2222" s="41">
        <v>202324</v>
      </c>
      <c r="AG2222" s="41" t="s">
        <v>46</v>
      </c>
      <c r="AH2222" s="41">
        <v>520</v>
      </c>
      <c r="AI2222" s="41">
        <v>3</v>
      </c>
      <c r="AJ2222" s="41" t="s">
        <v>3165</v>
      </c>
      <c r="AK2222" s="41">
        <v>1</v>
      </c>
      <c r="AL2222" s="186">
        <v>1500</v>
      </c>
    </row>
    <row r="2223" spans="31:38" x14ac:dyDescent="0.35">
      <c r="AE2223" s="41" t="str">
        <f t="shared" si="76"/>
        <v>CAPFOR_520_4_1_202324</v>
      </c>
      <c r="AF2223" s="41">
        <v>202324</v>
      </c>
      <c r="AG2223" s="41" t="s">
        <v>46</v>
      </c>
      <c r="AH2223" s="41">
        <v>520</v>
      </c>
      <c r="AI2223" s="41">
        <v>4</v>
      </c>
      <c r="AJ2223" s="41" t="s">
        <v>3255</v>
      </c>
      <c r="AK2223" s="41">
        <v>1</v>
      </c>
      <c r="AL2223" s="186">
        <v>21095</v>
      </c>
    </row>
    <row r="2224" spans="31:38" x14ac:dyDescent="0.35">
      <c r="AE2224" s="41" t="str">
        <f t="shared" si="76"/>
        <v>CAPFOR_520_5_1_202324</v>
      </c>
      <c r="AF2224" s="41">
        <v>202324</v>
      </c>
      <c r="AG2224" s="41" t="s">
        <v>46</v>
      </c>
      <c r="AH2224" s="41">
        <v>520</v>
      </c>
      <c r="AI2224" s="41">
        <v>5</v>
      </c>
      <c r="AJ2224" s="41" t="s">
        <v>664</v>
      </c>
      <c r="AK2224" s="41">
        <v>1</v>
      </c>
      <c r="AL2224" s="186">
        <v>0</v>
      </c>
    </row>
    <row r="2225" spans="31:38" x14ac:dyDescent="0.35">
      <c r="AE2225" s="41" t="str">
        <f t="shared" si="76"/>
        <v>CAPFOR_520_6_1_202324</v>
      </c>
      <c r="AF2225" s="41">
        <v>202324</v>
      </c>
      <c r="AG2225" s="41" t="s">
        <v>46</v>
      </c>
      <c r="AH2225" s="41">
        <v>520</v>
      </c>
      <c r="AI2225" s="41">
        <v>6</v>
      </c>
      <c r="AJ2225" s="41" t="s">
        <v>3192</v>
      </c>
      <c r="AK2225" s="41">
        <v>1</v>
      </c>
      <c r="AL2225" s="186">
        <v>0</v>
      </c>
    </row>
    <row r="2226" spans="31:38" x14ac:dyDescent="0.35">
      <c r="AE2226" s="41" t="str">
        <f t="shared" si="76"/>
        <v>CAPFOR_520_7_1_202324</v>
      </c>
      <c r="AF2226" s="41">
        <v>202324</v>
      </c>
      <c r="AG2226" s="41" t="s">
        <v>46</v>
      </c>
      <c r="AH2226" s="41">
        <v>520</v>
      </c>
      <c r="AI2226" s="41">
        <v>7</v>
      </c>
      <c r="AJ2226" s="41" t="s">
        <v>2157</v>
      </c>
      <c r="AK2226" s="41">
        <v>1</v>
      </c>
      <c r="AL2226" s="186">
        <v>1370</v>
      </c>
    </row>
    <row r="2227" spans="31:38" x14ac:dyDescent="0.35">
      <c r="AE2227" s="41" t="str">
        <f t="shared" si="76"/>
        <v>CAPFOR_520_8_1_202324</v>
      </c>
      <c r="AF2227" s="41">
        <v>202324</v>
      </c>
      <c r="AG2227" s="41" t="s">
        <v>46</v>
      </c>
      <c r="AH2227" s="41">
        <v>520</v>
      </c>
      <c r="AI2227" s="41">
        <v>8</v>
      </c>
      <c r="AJ2227" s="41" t="s">
        <v>3449</v>
      </c>
      <c r="AK2227" s="41">
        <v>1</v>
      </c>
      <c r="AL2227" s="186">
        <v>22465</v>
      </c>
    </row>
    <row r="2228" spans="31:38" x14ac:dyDescent="0.35">
      <c r="AE2228" s="41" t="str">
        <f t="shared" si="76"/>
        <v>CAPFOR_520_9_1_202324</v>
      </c>
      <c r="AF2228" s="41">
        <v>202324</v>
      </c>
      <c r="AG2228" s="41" t="s">
        <v>46</v>
      </c>
      <c r="AH2228" s="41">
        <v>520</v>
      </c>
      <c r="AI2228" s="41">
        <v>9</v>
      </c>
      <c r="AJ2228" s="41" t="s">
        <v>2322</v>
      </c>
      <c r="AK2228" s="41">
        <v>1</v>
      </c>
      <c r="AL2228" s="186">
        <v>29458</v>
      </c>
    </row>
    <row r="2229" spans="31:38" x14ac:dyDescent="0.35">
      <c r="AE2229" s="41" t="str">
        <f t="shared" si="76"/>
        <v>CAPFOR_520_10_1_202324</v>
      </c>
      <c r="AF2229" s="41">
        <v>202324</v>
      </c>
      <c r="AG2229" s="41" t="s">
        <v>46</v>
      </c>
      <c r="AH2229" s="41">
        <v>520</v>
      </c>
      <c r="AI2229" s="41">
        <v>10</v>
      </c>
      <c r="AJ2229" s="41" t="s">
        <v>3196</v>
      </c>
      <c r="AK2229" s="41">
        <v>1</v>
      </c>
      <c r="AL2229" s="186">
        <v>1700</v>
      </c>
    </row>
    <row r="2230" spans="31:38" x14ac:dyDescent="0.35">
      <c r="AE2230" s="41" t="str">
        <f t="shared" si="76"/>
        <v>CAPFOR_520_11_1_202324</v>
      </c>
      <c r="AF2230" s="41">
        <v>202324</v>
      </c>
      <c r="AG2230" s="41" t="s">
        <v>46</v>
      </c>
      <c r="AH2230" s="41">
        <v>520</v>
      </c>
      <c r="AI2230" s="41">
        <v>11</v>
      </c>
      <c r="AJ2230" s="41" t="s">
        <v>3450</v>
      </c>
      <c r="AK2230" s="41">
        <v>1</v>
      </c>
      <c r="AL2230" s="186">
        <v>31158</v>
      </c>
    </row>
    <row r="2231" spans="31:38" x14ac:dyDescent="0.35">
      <c r="AE2231" s="41" t="str">
        <f t="shared" si="76"/>
        <v>CAPFOR_520_12_1_202324</v>
      </c>
      <c r="AF2231" s="41">
        <v>202324</v>
      </c>
      <c r="AG2231" s="41" t="s">
        <v>46</v>
      </c>
      <c r="AH2231" s="41">
        <v>520</v>
      </c>
      <c r="AI2231" s="41">
        <v>12</v>
      </c>
      <c r="AJ2231" s="41" t="s">
        <v>3170</v>
      </c>
      <c r="AK2231" s="41">
        <v>1</v>
      </c>
      <c r="AL2231" s="186">
        <v>0</v>
      </c>
    </row>
    <row r="2232" spans="31:38" x14ac:dyDescent="0.35">
      <c r="AE2232" s="41" t="str">
        <f t="shared" si="76"/>
        <v>CAPFOR_520_13_1_202324</v>
      </c>
      <c r="AF2232" s="41">
        <v>202324</v>
      </c>
      <c r="AG2232" s="41" t="s">
        <v>46</v>
      </c>
      <c r="AH2232" s="41">
        <v>520</v>
      </c>
      <c r="AI2232" s="41">
        <v>13</v>
      </c>
      <c r="AJ2232" s="41" t="s">
        <v>3451</v>
      </c>
      <c r="AK2232" s="41">
        <v>1</v>
      </c>
      <c r="AL2232" s="186">
        <v>62499</v>
      </c>
    </row>
    <row r="2233" spans="31:38" x14ac:dyDescent="0.35">
      <c r="AE2233" s="41" t="str">
        <f t="shared" si="76"/>
        <v>CAPFOR_520_14_1_202324</v>
      </c>
      <c r="AF2233" s="41">
        <v>202324</v>
      </c>
      <c r="AG2233" s="41" t="s">
        <v>46</v>
      </c>
      <c r="AH2233" s="41">
        <v>520</v>
      </c>
      <c r="AI2233" s="41">
        <v>14</v>
      </c>
      <c r="AJ2233" s="41" t="s">
        <v>3452</v>
      </c>
      <c r="AK2233" s="41">
        <v>1</v>
      </c>
      <c r="AL2233" s="186">
        <v>0</v>
      </c>
    </row>
    <row r="2234" spans="31:38" x14ac:dyDescent="0.35">
      <c r="AE2234" s="41" t="str">
        <f t="shared" si="76"/>
        <v>CAPFOR_520_15_1_202324</v>
      </c>
      <c r="AF2234" s="41">
        <v>202324</v>
      </c>
      <c r="AG2234" s="41" t="s">
        <v>46</v>
      </c>
      <c r="AH2234" s="41">
        <v>520</v>
      </c>
      <c r="AI2234" s="41">
        <v>15</v>
      </c>
      <c r="AJ2234" s="41" t="s">
        <v>3256</v>
      </c>
      <c r="AK2234" s="41">
        <v>1</v>
      </c>
      <c r="AL2234" s="186">
        <v>0</v>
      </c>
    </row>
    <row r="2235" spans="31:38" x14ac:dyDescent="0.35">
      <c r="AE2235" s="41" t="str">
        <f t="shared" si="76"/>
        <v>CAPFOR_520_16_1_202324</v>
      </c>
      <c r="AF2235" s="41">
        <v>202324</v>
      </c>
      <c r="AG2235" s="41" t="s">
        <v>46</v>
      </c>
      <c r="AH2235" s="41">
        <v>520</v>
      </c>
      <c r="AI2235" s="41">
        <v>16</v>
      </c>
      <c r="AJ2235" s="41" t="s">
        <v>3453</v>
      </c>
      <c r="AK2235" s="41">
        <v>1</v>
      </c>
      <c r="AL2235" s="186">
        <v>62499</v>
      </c>
    </row>
    <row r="2236" spans="31:38" x14ac:dyDescent="0.35">
      <c r="AE2236" s="41" t="str">
        <f t="shared" si="76"/>
        <v>CAPFOR_520_17_1_202324</v>
      </c>
      <c r="AF2236" s="41">
        <v>202324</v>
      </c>
      <c r="AG2236" s="41" t="s">
        <v>46</v>
      </c>
      <c r="AH2236" s="41">
        <v>520</v>
      </c>
      <c r="AI2236" s="41">
        <v>17</v>
      </c>
      <c r="AJ2236" s="41" t="s">
        <v>2010</v>
      </c>
      <c r="AK2236" s="41">
        <v>1</v>
      </c>
      <c r="AL2236" s="186">
        <v>0</v>
      </c>
    </row>
    <row r="2237" spans="31:38" x14ac:dyDescent="0.35">
      <c r="AE2237" s="41" t="str">
        <f t="shared" si="76"/>
        <v>CAPFOR_520_17.1_1_202324</v>
      </c>
      <c r="AF2237" s="41">
        <v>202324</v>
      </c>
      <c r="AG2237" s="41" t="s">
        <v>46</v>
      </c>
      <c r="AH2237" s="41">
        <v>520</v>
      </c>
      <c r="AI2237" s="41">
        <v>17.100000000000001</v>
      </c>
      <c r="AJ2237" s="41" t="s">
        <v>3494</v>
      </c>
      <c r="AK2237" s="41">
        <v>1</v>
      </c>
      <c r="AL2237" s="186">
        <v>0</v>
      </c>
    </row>
    <row r="2238" spans="31:38" x14ac:dyDescent="0.35">
      <c r="AE2238" s="41" t="str">
        <f t="shared" si="76"/>
        <v>CAPFOR_520_19_3_202324</v>
      </c>
      <c r="AF2238" s="41">
        <v>202324</v>
      </c>
      <c r="AG2238" s="41" t="s">
        <v>46</v>
      </c>
      <c r="AH2238" s="41">
        <v>520</v>
      </c>
      <c r="AI2238" s="41">
        <v>19</v>
      </c>
      <c r="AJ2238" s="41" t="s">
        <v>3258</v>
      </c>
      <c r="AK2238" s="41">
        <v>3</v>
      </c>
      <c r="AL2238" s="186">
        <v>62499</v>
      </c>
    </row>
    <row r="2239" spans="31:38" x14ac:dyDescent="0.35">
      <c r="AE2239" s="41" t="str">
        <f t="shared" si="76"/>
        <v>CAPFOR_520_20_3_202324</v>
      </c>
      <c r="AF2239" s="41">
        <v>202324</v>
      </c>
      <c r="AG2239" s="41" t="s">
        <v>46</v>
      </c>
      <c r="AH2239" s="41">
        <v>520</v>
      </c>
      <c r="AI2239" s="41">
        <v>20</v>
      </c>
      <c r="AJ2239" s="41" t="s">
        <v>1308</v>
      </c>
      <c r="AK2239" s="41">
        <v>3</v>
      </c>
      <c r="AL2239" s="186">
        <v>0</v>
      </c>
    </row>
    <row r="2240" spans="31:38" x14ac:dyDescent="0.35">
      <c r="AE2240" s="41" t="str">
        <f t="shared" si="76"/>
        <v>CAPFOR_520_21_3_202324</v>
      </c>
      <c r="AF2240" s="41">
        <v>202324</v>
      </c>
      <c r="AG2240" s="41" t="s">
        <v>46</v>
      </c>
      <c r="AH2240" s="41">
        <v>520</v>
      </c>
      <c r="AI2240" s="41">
        <v>21</v>
      </c>
      <c r="AJ2240" s="41" t="s">
        <v>1309</v>
      </c>
      <c r="AK2240" s="41">
        <v>3</v>
      </c>
      <c r="AL2240" s="186">
        <v>3202</v>
      </c>
    </row>
    <row r="2241" spans="31:38" x14ac:dyDescent="0.35">
      <c r="AE2241" s="41" t="str">
        <f t="shared" si="76"/>
        <v>CAPFOR_520_22_3_202324</v>
      </c>
      <c r="AF2241" s="41">
        <v>202324</v>
      </c>
      <c r="AG2241" s="41" t="s">
        <v>46</v>
      </c>
      <c r="AH2241" s="41">
        <v>520</v>
      </c>
      <c r="AI2241" s="41">
        <v>22</v>
      </c>
      <c r="AJ2241" s="41" t="s">
        <v>3454</v>
      </c>
      <c r="AK2241" s="41">
        <v>3</v>
      </c>
      <c r="AL2241" s="186">
        <v>3202</v>
      </c>
    </row>
    <row r="2242" spans="31:38" x14ac:dyDescent="0.35">
      <c r="AE2242" s="41" t="str">
        <f t="shared" si="76"/>
        <v>CAPFOR_520_23_3_202324</v>
      </c>
      <c r="AF2242" s="41">
        <v>202324</v>
      </c>
      <c r="AG2242" s="41" t="s">
        <v>46</v>
      </c>
      <c r="AH2242" s="41">
        <v>520</v>
      </c>
      <c r="AI2242" s="41">
        <v>23</v>
      </c>
      <c r="AJ2242" s="41" t="s">
        <v>2027</v>
      </c>
      <c r="AK2242" s="41">
        <v>3</v>
      </c>
      <c r="AL2242" s="186">
        <v>14739</v>
      </c>
    </row>
    <row r="2243" spans="31:38" x14ac:dyDescent="0.35">
      <c r="AE2243" s="41" t="str">
        <f t="shared" si="76"/>
        <v>CAPFOR_520_25_3_202324</v>
      </c>
      <c r="AF2243" s="41">
        <v>202324</v>
      </c>
      <c r="AG2243" s="41" t="s">
        <v>46</v>
      </c>
      <c r="AH2243" s="41">
        <v>520</v>
      </c>
      <c r="AI2243" s="41">
        <v>25</v>
      </c>
      <c r="AJ2243" s="41" t="s">
        <v>1370</v>
      </c>
      <c r="AK2243" s="41">
        <v>3</v>
      </c>
      <c r="AL2243" s="186">
        <v>4300</v>
      </c>
    </row>
    <row r="2244" spans="31:38" x14ac:dyDescent="0.35">
      <c r="AE2244" s="41" t="str">
        <f t="shared" si="76"/>
        <v>CAPFOR_520_26_3_202324</v>
      </c>
      <c r="AF2244" s="41">
        <v>202324</v>
      </c>
      <c r="AG2244" s="41" t="s">
        <v>46</v>
      </c>
      <c r="AH2244" s="41">
        <v>520</v>
      </c>
      <c r="AI2244" s="41">
        <v>26</v>
      </c>
      <c r="AJ2244" s="41" t="s">
        <v>2032</v>
      </c>
      <c r="AK2244" s="41">
        <v>3</v>
      </c>
      <c r="AL2244" s="186">
        <v>3202</v>
      </c>
    </row>
    <row r="2245" spans="31:38" x14ac:dyDescent="0.35">
      <c r="AE2245" s="41" t="str">
        <f t="shared" si="76"/>
        <v>CAPFOR_520_27_3_202324</v>
      </c>
      <c r="AF2245" s="41">
        <v>202324</v>
      </c>
      <c r="AG2245" s="41" t="s">
        <v>46</v>
      </c>
      <c r="AH2245" s="41">
        <v>520</v>
      </c>
      <c r="AI2245" s="41">
        <v>27</v>
      </c>
      <c r="AJ2245" s="41" t="s">
        <v>2033</v>
      </c>
      <c r="AK2245" s="41">
        <v>3</v>
      </c>
      <c r="AL2245" s="186">
        <v>4978</v>
      </c>
    </row>
    <row r="2246" spans="31:38" x14ac:dyDescent="0.35">
      <c r="AE2246" s="41" t="str">
        <f t="shared" ref="AE2246:AE2309" si="77">AG2246&amp;"_"&amp;AH2246&amp;"_"&amp;AI2246&amp;"_"&amp;AK2246&amp;"_"&amp;AF2246</f>
        <v>CAPFOR_520_28_3_202324</v>
      </c>
      <c r="AF2246" s="41">
        <v>202324</v>
      </c>
      <c r="AG2246" s="41" t="s">
        <v>46</v>
      </c>
      <c r="AH2246" s="41">
        <v>520</v>
      </c>
      <c r="AI2246" s="41">
        <v>28</v>
      </c>
      <c r="AJ2246" s="41" t="s">
        <v>2034</v>
      </c>
      <c r="AK2246" s="41">
        <v>3</v>
      </c>
      <c r="AL2246" s="186">
        <v>0</v>
      </c>
    </row>
    <row r="2247" spans="31:38" x14ac:dyDescent="0.35">
      <c r="AE2247" s="41" t="str">
        <f t="shared" si="77"/>
        <v>CAPFOR_520_29_3_202324</v>
      </c>
      <c r="AF2247" s="41">
        <v>202324</v>
      </c>
      <c r="AG2247" s="41" t="s">
        <v>46</v>
      </c>
      <c r="AH2247" s="41">
        <v>520</v>
      </c>
      <c r="AI2247" s="41">
        <v>29</v>
      </c>
      <c r="AJ2247" s="41" t="s">
        <v>2035</v>
      </c>
      <c r="AK2247" s="41">
        <v>3</v>
      </c>
      <c r="AL2247" s="186">
        <v>12712</v>
      </c>
    </row>
    <row r="2248" spans="31:38" x14ac:dyDescent="0.35">
      <c r="AE2248" s="41" t="str">
        <f t="shared" si="77"/>
        <v>CAPFOR_520_30_3_202324</v>
      </c>
      <c r="AF2248" s="41">
        <v>202324</v>
      </c>
      <c r="AG2248" s="41" t="s">
        <v>46</v>
      </c>
      <c r="AH2248" s="41">
        <v>520</v>
      </c>
      <c r="AI2248" s="41">
        <v>30</v>
      </c>
      <c r="AJ2248" s="41" t="s">
        <v>1357</v>
      </c>
      <c r="AK2248" s="41">
        <v>3</v>
      </c>
      <c r="AL2248" s="186">
        <v>4025</v>
      </c>
    </row>
    <row r="2249" spans="31:38" x14ac:dyDescent="0.35">
      <c r="AE2249" s="41" t="str">
        <f t="shared" si="77"/>
        <v>CAPFOR_520_30.1_3_202324</v>
      </c>
      <c r="AF2249" s="41">
        <v>202324</v>
      </c>
      <c r="AG2249" s="41" t="s">
        <v>46</v>
      </c>
      <c r="AH2249" s="41">
        <v>520</v>
      </c>
      <c r="AI2249" s="41">
        <v>30.1</v>
      </c>
      <c r="AJ2249" s="41" t="s">
        <v>3616</v>
      </c>
      <c r="AK2249" s="41">
        <v>3</v>
      </c>
      <c r="AL2249" s="186">
        <v>4025</v>
      </c>
    </row>
    <row r="2250" spans="31:38" x14ac:dyDescent="0.35">
      <c r="AE2250" s="41" t="str">
        <f t="shared" si="77"/>
        <v>CAPFOR_520_30.2_3_202324</v>
      </c>
      <c r="AF2250" s="41">
        <v>202324</v>
      </c>
      <c r="AG2250" s="41" t="s">
        <v>46</v>
      </c>
      <c r="AH2250" s="41">
        <v>520</v>
      </c>
      <c r="AI2250" s="41">
        <v>30.2</v>
      </c>
      <c r="AJ2250" s="41" t="s">
        <v>3617</v>
      </c>
      <c r="AK2250" s="41">
        <v>3</v>
      </c>
      <c r="AL2250" s="186">
        <v>0</v>
      </c>
    </row>
    <row r="2251" spans="31:38" x14ac:dyDescent="0.35">
      <c r="AE2251" s="41" t="str">
        <f t="shared" si="77"/>
        <v>CAPFOR_520_31_3_202324</v>
      </c>
      <c r="AF2251" s="41">
        <v>202324</v>
      </c>
      <c r="AG2251" s="41" t="s">
        <v>46</v>
      </c>
      <c r="AH2251" s="41">
        <v>520</v>
      </c>
      <c r="AI2251" s="41">
        <v>31</v>
      </c>
      <c r="AJ2251" s="41" t="s">
        <v>1358</v>
      </c>
      <c r="AK2251" s="41">
        <v>3</v>
      </c>
      <c r="AL2251" s="186">
        <v>18543</v>
      </c>
    </row>
    <row r="2252" spans="31:38" x14ac:dyDescent="0.35">
      <c r="AE2252" s="41" t="str">
        <f t="shared" si="77"/>
        <v>CAPFOR_520_31.1_3_202324</v>
      </c>
      <c r="AF2252" s="41">
        <v>202324</v>
      </c>
      <c r="AG2252" s="41" t="s">
        <v>46</v>
      </c>
      <c r="AH2252" s="41">
        <v>520</v>
      </c>
      <c r="AI2252" s="41">
        <v>31.1</v>
      </c>
      <c r="AJ2252" s="41" t="s">
        <v>2038</v>
      </c>
      <c r="AK2252" s="41">
        <v>3</v>
      </c>
      <c r="AL2252" s="186">
        <v>8675</v>
      </c>
    </row>
    <row r="2253" spans="31:38" x14ac:dyDescent="0.35">
      <c r="AE2253" s="41" t="str">
        <f t="shared" si="77"/>
        <v>CAPFOR_520_31.2_3_202324</v>
      </c>
      <c r="AF2253" s="41">
        <v>202324</v>
      </c>
      <c r="AG2253" s="41" t="s">
        <v>46</v>
      </c>
      <c r="AH2253" s="41">
        <v>520</v>
      </c>
      <c r="AI2253" s="41">
        <v>31.2</v>
      </c>
      <c r="AJ2253" s="41" t="s">
        <v>2039</v>
      </c>
      <c r="AK2253" s="41">
        <v>3</v>
      </c>
      <c r="AL2253" s="186">
        <v>9868</v>
      </c>
    </row>
    <row r="2254" spans="31:38" x14ac:dyDescent="0.35">
      <c r="AE2254" s="41" t="str">
        <f t="shared" si="77"/>
        <v>CAPFOR_520_32_3_202324</v>
      </c>
      <c r="AF2254" s="41">
        <v>202324</v>
      </c>
      <c r="AG2254" s="41" t="s">
        <v>46</v>
      </c>
      <c r="AH2254" s="41">
        <v>520</v>
      </c>
      <c r="AI2254" s="41">
        <v>32</v>
      </c>
      <c r="AJ2254" s="41" t="s">
        <v>3455</v>
      </c>
      <c r="AK2254" s="41">
        <v>3</v>
      </c>
      <c r="AL2254" s="186">
        <v>62499</v>
      </c>
    </row>
    <row r="2255" spans="31:38" x14ac:dyDescent="0.35">
      <c r="AE2255" s="41" t="str">
        <f t="shared" si="77"/>
        <v>CAPFOR_520_33_3_202324</v>
      </c>
      <c r="AF2255" s="41">
        <v>202324</v>
      </c>
      <c r="AG2255" s="41" t="s">
        <v>46</v>
      </c>
      <c r="AH2255" s="41">
        <v>520</v>
      </c>
      <c r="AI2255" s="41">
        <v>33</v>
      </c>
      <c r="AJ2255" s="41" t="s">
        <v>2043</v>
      </c>
      <c r="AK2255" s="41">
        <v>3</v>
      </c>
      <c r="AL2255" s="186">
        <v>353383</v>
      </c>
    </row>
    <row r="2256" spans="31:38" x14ac:dyDescent="0.35">
      <c r="AE2256" s="41" t="str">
        <f t="shared" si="77"/>
        <v>CAPFOR_520_33.5_3_202324</v>
      </c>
      <c r="AF2256" s="41">
        <v>202324</v>
      </c>
      <c r="AG2256" s="41" t="s">
        <v>46</v>
      </c>
      <c r="AH2256" s="41">
        <v>520</v>
      </c>
      <c r="AI2256" s="41">
        <v>33.5</v>
      </c>
      <c r="AJ2256" s="41" t="s">
        <v>3281</v>
      </c>
      <c r="AK2256" s="41">
        <v>3</v>
      </c>
      <c r="AL2256" s="186">
        <v>0</v>
      </c>
    </row>
    <row r="2257" spans="31:38" x14ac:dyDescent="0.35">
      <c r="AE2257" s="41" t="str">
        <f t="shared" si="77"/>
        <v>CAPFOR_520_34_3_202324</v>
      </c>
      <c r="AF2257" s="41">
        <v>202324</v>
      </c>
      <c r="AG2257" s="41" t="s">
        <v>46</v>
      </c>
      <c r="AH2257" s="41">
        <v>520</v>
      </c>
      <c r="AI2257" s="41">
        <v>34</v>
      </c>
      <c r="AJ2257" s="41" t="s">
        <v>3456</v>
      </c>
      <c r="AK2257" s="41">
        <v>3</v>
      </c>
      <c r="AL2257" s="186">
        <v>22568</v>
      </c>
    </row>
    <row r="2258" spans="31:38" x14ac:dyDescent="0.35">
      <c r="AE2258" s="41" t="str">
        <f t="shared" si="77"/>
        <v>CAPFOR_520_35_3_202324</v>
      </c>
      <c r="AF2258" s="41">
        <v>202324</v>
      </c>
      <c r="AG2258" s="41" t="s">
        <v>46</v>
      </c>
      <c r="AH2258" s="41">
        <v>520</v>
      </c>
      <c r="AI2258" s="41">
        <v>35</v>
      </c>
      <c r="AJ2258" s="41" t="s">
        <v>2044</v>
      </c>
      <c r="AK2258" s="41">
        <v>3</v>
      </c>
      <c r="AL2258" s="186">
        <v>6262</v>
      </c>
    </row>
    <row r="2259" spans="31:38" x14ac:dyDescent="0.35">
      <c r="AE2259" s="41" t="str">
        <f t="shared" si="77"/>
        <v>CAPFOR_520_36_3_202324</v>
      </c>
      <c r="AF2259" s="41">
        <v>202324</v>
      </c>
      <c r="AG2259" s="41" t="s">
        <v>46</v>
      </c>
      <c r="AH2259" s="41">
        <v>520</v>
      </c>
      <c r="AI2259" s="41">
        <v>36</v>
      </c>
      <c r="AJ2259" s="41" t="s">
        <v>3457</v>
      </c>
      <c r="AK2259" s="41">
        <v>3</v>
      </c>
      <c r="AL2259" s="186">
        <v>16306</v>
      </c>
    </row>
    <row r="2260" spans="31:38" x14ac:dyDescent="0.35">
      <c r="AE2260" s="41" t="str">
        <f t="shared" si="77"/>
        <v>CAPFOR_520_37_3_202324</v>
      </c>
      <c r="AF2260" s="41">
        <v>202324</v>
      </c>
      <c r="AG2260" s="41" t="s">
        <v>46</v>
      </c>
      <c r="AH2260" s="41">
        <v>520</v>
      </c>
      <c r="AI2260" s="41">
        <v>37</v>
      </c>
      <c r="AJ2260" s="41" t="s">
        <v>3458</v>
      </c>
      <c r="AK2260" s="41">
        <v>3</v>
      </c>
      <c r="AL2260" s="186">
        <v>369689</v>
      </c>
    </row>
    <row r="2261" spans="31:38" x14ac:dyDescent="0.35">
      <c r="AE2261" s="41" t="str">
        <f t="shared" si="77"/>
        <v>CAPFOR_520_38_3_202324</v>
      </c>
      <c r="AF2261" s="41">
        <v>202324</v>
      </c>
      <c r="AG2261" s="41" t="s">
        <v>46</v>
      </c>
      <c r="AH2261" s="41">
        <v>520</v>
      </c>
      <c r="AI2261" s="41">
        <v>38</v>
      </c>
      <c r="AJ2261" s="41" t="s">
        <v>2046</v>
      </c>
      <c r="AK2261" s="41">
        <v>3</v>
      </c>
      <c r="AL2261" s="186">
        <v>296601</v>
      </c>
    </row>
    <row r="2262" spans="31:38" x14ac:dyDescent="0.35">
      <c r="AE2262" s="41" t="str">
        <f t="shared" si="77"/>
        <v>CAPFOR_520_39_3_202324</v>
      </c>
      <c r="AF2262" s="41">
        <v>202324</v>
      </c>
      <c r="AG2262" s="41" t="s">
        <v>46</v>
      </c>
      <c r="AH2262" s="41">
        <v>520</v>
      </c>
      <c r="AI2262" s="41">
        <v>39</v>
      </c>
      <c r="AJ2262" s="41" t="s">
        <v>2047</v>
      </c>
      <c r="AK2262" s="41">
        <v>3</v>
      </c>
      <c r="AL2262" s="186">
        <v>3600</v>
      </c>
    </row>
    <row r="2263" spans="31:38" x14ac:dyDescent="0.35">
      <c r="AE2263" s="41" t="str">
        <f t="shared" si="77"/>
        <v>CAPFOR_520_40_3_202324</v>
      </c>
      <c r="AF2263" s="41">
        <v>202324</v>
      </c>
      <c r="AG2263" s="41" t="s">
        <v>46</v>
      </c>
      <c r="AH2263" s="41">
        <v>520</v>
      </c>
      <c r="AI2263" s="41">
        <v>40</v>
      </c>
      <c r="AJ2263" s="41" t="s">
        <v>2048</v>
      </c>
      <c r="AK2263" s="41">
        <v>3</v>
      </c>
      <c r="AL2263" s="186">
        <v>40000</v>
      </c>
    </row>
    <row r="2264" spans="31:38" x14ac:dyDescent="0.35">
      <c r="AE2264" s="41" t="str">
        <f t="shared" si="77"/>
        <v>CAPFOR_520_41_3_202324</v>
      </c>
      <c r="AF2264" s="41">
        <v>202324</v>
      </c>
      <c r="AG2264" s="41" t="s">
        <v>46</v>
      </c>
      <c r="AH2264" s="41">
        <v>520</v>
      </c>
      <c r="AI2264" s="41">
        <v>41</v>
      </c>
      <c r="AJ2264" s="41" t="s">
        <v>2049</v>
      </c>
      <c r="AK2264" s="41">
        <v>3</v>
      </c>
      <c r="AL2264" s="186">
        <v>331441</v>
      </c>
    </row>
    <row r="2265" spans="31:38" x14ac:dyDescent="0.35">
      <c r="AE2265" s="41" t="str">
        <f t="shared" si="77"/>
        <v>CAPFOR_520_42_3_202324</v>
      </c>
      <c r="AF2265" s="41">
        <v>202324</v>
      </c>
      <c r="AG2265" s="41" t="s">
        <v>46</v>
      </c>
      <c r="AH2265" s="41">
        <v>520</v>
      </c>
      <c r="AI2265" s="41">
        <v>42</v>
      </c>
      <c r="AJ2265" s="41" t="s">
        <v>2050</v>
      </c>
      <c r="AK2265" s="41">
        <v>3</v>
      </c>
      <c r="AL2265" s="186">
        <v>3600</v>
      </c>
    </row>
    <row r="2266" spans="31:38" x14ac:dyDescent="0.35">
      <c r="AE2266" s="41" t="str">
        <f t="shared" si="77"/>
        <v>CAPFOR_520_43_3_202324</v>
      </c>
      <c r="AF2266" s="41">
        <v>202324</v>
      </c>
      <c r="AG2266" s="41" t="s">
        <v>46</v>
      </c>
      <c r="AH2266" s="41">
        <v>520</v>
      </c>
      <c r="AI2266" s="41">
        <v>43</v>
      </c>
      <c r="AJ2266" s="41" t="s">
        <v>2051</v>
      </c>
      <c r="AK2266" s="41">
        <v>3</v>
      </c>
      <c r="AL2266" s="186">
        <v>10000</v>
      </c>
    </row>
    <row r="2267" spans="31:38" x14ac:dyDescent="0.35">
      <c r="AE2267" s="41" t="str">
        <f t="shared" si="77"/>
        <v>CAPFOR_520_44_3_202324</v>
      </c>
      <c r="AF2267" s="41">
        <v>202324</v>
      </c>
      <c r="AG2267" s="41" t="s">
        <v>46</v>
      </c>
      <c r="AH2267" s="41">
        <v>520</v>
      </c>
      <c r="AI2267" s="41">
        <v>44</v>
      </c>
      <c r="AJ2267" s="41" t="s">
        <v>3261</v>
      </c>
      <c r="AK2267" s="41">
        <v>3</v>
      </c>
      <c r="AL2267" s="186">
        <v>403000</v>
      </c>
    </row>
    <row r="2268" spans="31:38" x14ac:dyDescent="0.35">
      <c r="AE2268" s="41" t="str">
        <f t="shared" si="77"/>
        <v>CAPFOR_520_45_3_202324</v>
      </c>
      <c r="AF2268" s="41">
        <v>202324</v>
      </c>
      <c r="AG2268" s="41" t="s">
        <v>46</v>
      </c>
      <c r="AH2268" s="41">
        <v>520</v>
      </c>
      <c r="AI2268" s="41">
        <v>45</v>
      </c>
      <c r="AJ2268" s="41" t="s">
        <v>3262</v>
      </c>
      <c r="AK2268" s="41">
        <v>3</v>
      </c>
      <c r="AL2268" s="186">
        <v>438000</v>
      </c>
    </row>
    <row r="2269" spans="31:38" x14ac:dyDescent="0.35">
      <c r="AE2269" s="41" t="str">
        <f t="shared" si="77"/>
        <v>CAPFOR_520_46_3_202324</v>
      </c>
      <c r="AF2269" s="41">
        <v>202324</v>
      </c>
      <c r="AG2269" s="41" t="s">
        <v>46</v>
      </c>
      <c r="AH2269" s="41">
        <v>520</v>
      </c>
      <c r="AI2269" s="41">
        <v>46</v>
      </c>
      <c r="AJ2269" s="41" t="s">
        <v>2060</v>
      </c>
      <c r="AK2269" s="41">
        <v>3</v>
      </c>
      <c r="AL2269" s="186">
        <v>0</v>
      </c>
    </row>
    <row r="2270" spans="31:38" x14ac:dyDescent="0.35">
      <c r="AE2270" s="41" t="str">
        <f t="shared" si="77"/>
        <v>CAPFOR_520_47_3_202324</v>
      </c>
      <c r="AF2270" s="41">
        <v>202324</v>
      </c>
      <c r="AG2270" s="41" t="s">
        <v>46</v>
      </c>
      <c r="AH2270" s="41">
        <v>520</v>
      </c>
      <c r="AI2270" s="41">
        <v>47</v>
      </c>
      <c r="AJ2270" s="41" t="s">
        <v>2061</v>
      </c>
      <c r="AK2270" s="41">
        <v>3</v>
      </c>
      <c r="AL2270" s="186">
        <v>0</v>
      </c>
    </row>
    <row r="2271" spans="31:38" x14ac:dyDescent="0.35">
      <c r="AE2271" s="41" t="str">
        <f t="shared" si="77"/>
        <v>CAPFOR_520_48_3_202324</v>
      </c>
      <c r="AF2271" s="41">
        <v>202324</v>
      </c>
      <c r="AG2271" s="41" t="s">
        <v>46</v>
      </c>
      <c r="AH2271" s="41">
        <v>520</v>
      </c>
      <c r="AI2271" s="41">
        <v>48</v>
      </c>
      <c r="AJ2271" s="41" t="s">
        <v>2029</v>
      </c>
      <c r="AK2271" s="41">
        <v>3</v>
      </c>
      <c r="AL2271" s="186">
        <v>0</v>
      </c>
    </row>
    <row r="2272" spans="31:38" x14ac:dyDescent="0.35">
      <c r="AE2272" s="41" t="str">
        <f t="shared" si="77"/>
        <v>CAPFOR_520_49_3_202324</v>
      </c>
      <c r="AF2272" s="41">
        <v>202324</v>
      </c>
      <c r="AG2272" s="41" t="s">
        <v>46</v>
      </c>
      <c r="AH2272" s="41">
        <v>520</v>
      </c>
      <c r="AI2272" s="41">
        <v>49</v>
      </c>
      <c r="AJ2272" s="41" t="s">
        <v>2030</v>
      </c>
      <c r="AK2272" s="41">
        <v>3</v>
      </c>
      <c r="AL2272" s="186">
        <v>0</v>
      </c>
    </row>
    <row r="2273" spans="31:38" x14ac:dyDescent="0.35">
      <c r="AE2273" s="41" t="str">
        <f t="shared" si="77"/>
        <v>CAPFOR_520_50_3_202324</v>
      </c>
      <c r="AF2273" s="41">
        <v>202324</v>
      </c>
      <c r="AG2273" s="41" t="s">
        <v>46</v>
      </c>
      <c r="AH2273" s="41">
        <v>520</v>
      </c>
      <c r="AI2273" s="41">
        <v>50</v>
      </c>
      <c r="AJ2273" s="41" t="s">
        <v>2031</v>
      </c>
      <c r="AK2273" s="41">
        <v>3</v>
      </c>
      <c r="AL2273" s="186">
        <v>4300</v>
      </c>
    </row>
    <row r="2274" spans="31:38" x14ac:dyDescent="0.35">
      <c r="AE2274" s="41" t="str">
        <f t="shared" si="77"/>
        <v>CAPFOR_522_1_1_202324</v>
      </c>
      <c r="AF2274" s="41">
        <v>202324</v>
      </c>
      <c r="AG2274" s="41" t="s">
        <v>46</v>
      </c>
      <c r="AH2274" s="41">
        <v>522</v>
      </c>
      <c r="AI2274" s="41">
        <v>1</v>
      </c>
      <c r="AJ2274" s="41" t="s">
        <v>1334</v>
      </c>
      <c r="AK2274" s="41">
        <v>1</v>
      </c>
      <c r="AL2274" s="186">
        <v>4563.2430000000004</v>
      </c>
    </row>
    <row r="2275" spans="31:38" x14ac:dyDescent="0.35">
      <c r="AE2275" s="41" t="str">
        <f t="shared" si="77"/>
        <v>CAPFOR_522_2_1_202324</v>
      </c>
      <c r="AF2275" s="41">
        <v>202324</v>
      </c>
      <c r="AG2275" s="41" t="s">
        <v>46</v>
      </c>
      <c r="AH2275" s="41">
        <v>522</v>
      </c>
      <c r="AI2275" s="41">
        <v>2</v>
      </c>
      <c r="AJ2275" s="41" t="s">
        <v>3254</v>
      </c>
      <c r="AK2275" s="41">
        <v>1</v>
      </c>
      <c r="AL2275" s="186">
        <v>250</v>
      </c>
    </row>
    <row r="2276" spans="31:38" x14ac:dyDescent="0.35">
      <c r="AE2276" s="41" t="str">
        <f t="shared" si="77"/>
        <v>CAPFOR_522_3_1_202324</v>
      </c>
      <c r="AF2276" s="41">
        <v>202324</v>
      </c>
      <c r="AG2276" s="41" t="s">
        <v>46</v>
      </c>
      <c r="AH2276" s="41">
        <v>522</v>
      </c>
      <c r="AI2276" s="41">
        <v>3</v>
      </c>
      <c r="AJ2276" s="41" t="s">
        <v>3165</v>
      </c>
      <c r="AK2276" s="41">
        <v>1</v>
      </c>
      <c r="AL2276" s="186">
        <v>5279.2430000000004</v>
      </c>
    </row>
    <row r="2277" spans="31:38" x14ac:dyDescent="0.35">
      <c r="AE2277" s="41" t="str">
        <f t="shared" si="77"/>
        <v>CAPFOR_522_4_1_202324</v>
      </c>
      <c r="AF2277" s="41">
        <v>202324</v>
      </c>
      <c r="AG2277" s="41" t="s">
        <v>46</v>
      </c>
      <c r="AH2277" s="41">
        <v>522</v>
      </c>
      <c r="AI2277" s="41">
        <v>4</v>
      </c>
      <c r="AJ2277" s="41" t="s">
        <v>3255</v>
      </c>
      <c r="AK2277" s="41">
        <v>1</v>
      </c>
      <c r="AL2277" s="186">
        <v>1064.797</v>
      </c>
    </row>
    <row r="2278" spans="31:38" x14ac:dyDescent="0.35">
      <c r="AE2278" s="41" t="str">
        <f t="shared" si="77"/>
        <v>CAPFOR_522_5_1_202324</v>
      </c>
      <c r="AF2278" s="41">
        <v>202324</v>
      </c>
      <c r="AG2278" s="41" t="s">
        <v>46</v>
      </c>
      <c r="AH2278" s="41">
        <v>522</v>
      </c>
      <c r="AI2278" s="41">
        <v>5</v>
      </c>
      <c r="AJ2278" s="41" t="s">
        <v>664</v>
      </c>
      <c r="AK2278" s="41">
        <v>1</v>
      </c>
      <c r="AL2278" s="186">
        <v>100</v>
      </c>
    </row>
    <row r="2279" spans="31:38" x14ac:dyDescent="0.35">
      <c r="AE2279" s="41" t="str">
        <f t="shared" si="77"/>
        <v>CAPFOR_522_6_1_202324</v>
      </c>
      <c r="AF2279" s="41">
        <v>202324</v>
      </c>
      <c r="AG2279" s="41" t="s">
        <v>46</v>
      </c>
      <c r="AH2279" s="41">
        <v>522</v>
      </c>
      <c r="AI2279" s="41">
        <v>6</v>
      </c>
      <c r="AJ2279" s="41" t="s">
        <v>3192</v>
      </c>
      <c r="AK2279" s="41">
        <v>1</v>
      </c>
      <c r="AL2279" s="186">
        <v>21196.755000000001</v>
      </c>
    </row>
    <row r="2280" spans="31:38" x14ac:dyDescent="0.35">
      <c r="AE2280" s="41" t="str">
        <f t="shared" si="77"/>
        <v>CAPFOR_522_7_1_202324</v>
      </c>
      <c r="AF2280" s="41">
        <v>202324</v>
      </c>
      <c r="AG2280" s="41" t="s">
        <v>46</v>
      </c>
      <c r="AH2280" s="41">
        <v>522</v>
      </c>
      <c r="AI2280" s="41">
        <v>7</v>
      </c>
      <c r="AJ2280" s="41" t="s">
        <v>2157</v>
      </c>
      <c r="AK2280" s="41">
        <v>1</v>
      </c>
      <c r="AL2280" s="186">
        <v>2758.0619999999999</v>
      </c>
    </row>
    <row r="2281" spans="31:38" x14ac:dyDescent="0.35">
      <c r="AE2281" s="41" t="str">
        <f t="shared" si="77"/>
        <v>CAPFOR_522_8_1_202324</v>
      </c>
      <c r="AF2281" s="41">
        <v>202324</v>
      </c>
      <c r="AG2281" s="41" t="s">
        <v>46</v>
      </c>
      <c r="AH2281" s="41">
        <v>522</v>
      </c>
      <c r="AI2281" s="41">
        <v>8</v>
      </c>
      <c r="AJ2281" s="41" t="s">
        <v>3449</v>
      </c>
      <c r="AK2281" s="41">
        <v>1</v>
      </c>
      <c r="AL2281" s="186">
        <v>25119.614000000001</v>
      </c>
    </row>
    <row r="2282" spans="31:38" x14ac:dyDescent="0.35">
      <c r="AE2282" s="41" t="str">
        <f t="shared" si="77"/>
        <v>CAPFOR_522_9_1_202324</v>
      </c>
      <c r="AF2282" s="41">
        <v>202324</v>
      </c>
      <c r="AG2282" s="41" t="s">
        <v>46</v>
      </c>
      <c r="AH2282" s="41">
        <v>522</v>
      </c>
      <c r="AI2282" s="41">
        <v>9</v>
      </c>
      <c r="AJ2282" s="41" t="s">
        <v>2322</v>
      </c>
      <c r="AK2282" s="41">
        <v>1</v>
      </c>
      <c r="AL2282" s="186">
        <v>48312.881000000001</v>
      </c>
    </row>
    <row r="2283" spans="31:38" x14ac:dyDescent="0.35">
      <c r="AE2283" s="41" t="str">
        <f t="shared" si="77"/>
        <v>CAPFOR_522_10_1_202324</v>
      </c>
      <c r="AF2283" s="41">
        <v>202324</v>
      </c>
      <c r="AG2283" s="41" t="s">
        <v>46</v>
      </c>
      <c r="AH2283" s="41">
        <v>522</v>
      </c>
      <c r="AI2283" s="41">
        <v>10</v>
      </c>
      <c r="AJ2283" s="41" t="s">
        <v>3196</v>
      </c>
      <c r="AK2283" s="41">
        <v>1</v>
      </c>
      <c r="AL2283" s="186">
        <v>1100</v>
      </c>
    </row>
    <row r="2284" spans="31:38" x14ac:dyDescent="0.35">
      <c r="AE2284" s="41" t="str">
        <f t="shared" si="77"/>
        <v>CAPFOR_522_11_1_202324</v>
      </c>
      <c r="AF2284" s="41">
        <v>202324</v>
      </c>
      <c r="AG2284" s="41" t="s">
        <v>46</v>
      </c>
      <c r="AH2284" s="41">
        <v>522</v>
      </c>
      <c r="AI2284" s="41">
        <v>11</v>
      </c>
      <c r="AJ2284" s="41" t="s">
        <v>3450</v>
      </c>
      <c r="AK2284" s="41">
        <v>1</v>
      </c>
      <c r="AL2284" s="186">
        <v>49412.881000000001</v>
      </c>
    </row>
    <row r="2285" spans="31:38" x14ac:dyDescent="0.35">
      <c r="AE2285" s="41" t="str">
        <f t="shared" si="77"/>
        <v>CAPFOR_522_12_1_202324</v>
      </c>
      <c r="AF2285" s="41">
        <v>202324</v>
      </c>
      <c r="AG2285" s="41" t="s">
        <v>46</v>
      </c>
      <c r="AH2285" s="41">
        <v>522</v>
      </c>
      <c r="AI2285" s="41">
        <v>12</v>
      </c>
      <c r="AJ2285" s="41" t="s">
        <v>3170</v>
      </c>
      <c r="AK2285" s="41">
        <v>1</v>
      </c>
      <c r="AL2285" s="186">
        <v>0</v>
      </c>
    </row>
    <row r="2286" spans="31:38" x14ac:dyDescent="0.35">
      <c r="AE2286" s="41" t="str">
        <f t="shared" si="77"/>
        <v>CAPFOR_522_13_1_202324</v>
      </c>
      <c r="AF2286" s="41">
        <v>202324</v>
      </c>
      <c r="AG2286" s="41" t="s">
        <v>46</v>
      </c>
      <c r="AH2286" s="41">
        <v>522</v>
      </c>
      <c r="AI2286" s="41">
        <v>13</v>
      </c>
      <c r="AJ2286" s="41" t="s">
        <v>3451</v>
      </c>
      <c r="AK2286" s="41">
        <v>1</v>
      </c>
      <c r="AL2286" s="186">
        <v>84624.981</v>
      </c>
    </row>
    <row r="2287" spans="31:38" x14ac:dyDescent="0.35">
      <c r="AE2287" s="41" t="str">
        <f t="shared" si="77"/>
        <v>CAPFOR_522_14_1_202324</v>
      </c>
      <c r="AF2287" s="41">
        <v>202324</v>
      </c>
      <c r="AG2287" s="41" t="s">
        <v>46</v>
      </c>
      <c r="AH2287" s="41">
        <v>522</v>
      </c>
      <c r="AI2287" s="41">
        <v>14</v>
      </c>
      <c r="AJ2287" s="41" t="s">
        <v>3452</v>
      </c>
      <c r="AK2287" s="41">
        <v>1</v>
      </c>
      <c r="AL2287" s="186">
        <v>0</v>
      </c>
    </row>
    <row r="2288" spans="31:38" x14ac:dyDescent="0.35">
      <c r="AE2288" s="41" t="str">
        <f t="shared" si="77"/>
        <v>CAPFOR_522_15_1_202324</v>
      </c>
      <c r="AF2288" s="41">
        <v>202324</v>
      </c>
      <c r="AG2288" s="41" t="s">
        <v>46</v>
      </c>
      <c r="AH2288" s="41">
        <v>522</v>
      </c>
      <c r="AI2288" s="41">
        <v>15</v>
      </c>
      <c r="AJ2288" s="41" t="s">
        <v>3256</v>
      </c>
      <c r="AK2288" s="41">
        <v>1</v>
      </c>
      <c r="AL2288" s="186">
        <v>0</v>
      </c>
    </row>
    <row r="2289" spans="31:38" x14ac:dyDescent="0.35">
      <c r="AE2289" s="41" t="str">
        <f t="shared" si="77"/>
        <v>CAPFOR_522_16_1_202324</v>
      </c>
      <c r="AF2289" s="41">
        <v>202324</v>
      </c>
      <c r="AG2289" s="41" t="s">
        <v>46</v>
      </c>
      <c r="AH2289" s="41">
        <v>522</v>
      </c>
      <c r="AI2289" s="41">
        <v>16</v>
      </c>
      <c r="AJ2289" s="41" t="s">
        <v>3453</v>
      </c>
      <c r="AK2289" s="41">
        <v>1</v>
      </c>
      <c r="AL2289" s="186">
        <v>84624.981</v>
      </c>
    </row>
    <row r="2290" spans="31:38" x14ac:dyDescent="0.35">
      <c r="AE2290" s="41" t="str">
        <f t="shared" si="77"/>
        <v>CAPFOR_522_17_1_202324</v>
      </c>
      <c r="AF2290" s="41">
        <v>202324</v>
      </c>
      <c r="AG2290" s="41" t="s">
        <v>46</v>
      </c>
      <c r="AH2290" s="41">
        <v>522</v>
      </c>
      <c r="AI2290" s="41">
        <v>17</v>
      </c>
      <c r="AJ2290" s="41" t="s">
        <v>2010</v>
      </c>
      <c r="AK2290" s="41">
        <v>1</v>
      </c>
      <c r="AL2290" s="186">
        <v>0</v>
      </c>
    </row>
    <row r="2291" spans="31:38" x14ac:dyDescent="0.35">
      <c r="AE2291" s="41" t="str">
        <f t="shared" si="77"/>
        <v>CAPFOR_522_17.1_1_202324</v>
      </c>
      <c r="AF2291" s="41">
        <v>202324</v>
      </c>
      <c r="AG2291" s="41" t="s">
        <v>46</v>
      </c>
      <c r="AH2291" s="41">
        <v>522</v>
      </c>
      <c r="AI2291" s="41">
        <v>17.100000000000001</v>
      </c>
      <c r="AJ2291" s="41" t="s">
        <v>3494</v>
      </c>
      <c r="AK2291" s="41">
        <v>1</v>
      </c>
      <c r="AL2291" s="186">
        <v>0</v>
      </c>
    </row>
    <row r="2292" spans="31:38" x14ac:dyDescent="0.35">
      <c r="AE2292" s="41" t="str">
        <f t="shared" si="77"/>
        <v>CAPFOR_522_19_3_202324</v>
      </c>
      <c r="AF2292" s="41">
        <v>202324</v>
      </c>
      <c r="AG2292" s="41" t="s">
        <v>46</v>
      </c>
      <c r="AH2292" s="41">
        <v>522</v>
      </c>
      <c r="AI2292" s="41">
        <v>19</v>
      </c>
      <c r="AJ2292" s="41" t="s">
        <v>3258</v>
      </c>
      <c r="AK2292" s="41">
        <v>3</v>
      </c>
      <c r="AL2292" s="186">
        <v>84624.981</v>
      </c>
    </row>
    <row r="2293" spans="31:38" x14ac:dyDescent="0.35">
      <c r="AE2293" s="41" t="str">
        <f t="shared" si="77"/>
        <v>CAPFOR_522_20_3_202324</v>
      </c>
      <c r="AF2293" s="41">
        <v>202324</v>
      </c>
      <c r="AG2293" s="41" t="s">
        <v>46</v>
      </c>
      <c r="AH2293" s="41">
        <v>522</v>
      </c>
      <c r="AI2293" s="41">
        <v>20</v>
      </c>
      <c r="AJ2293" s="41" t="s">
        <v>1308</v>
      </c>
      <c r="AK2293" s="41">
        <v>3</v>
      </c>
      <c r="AL2293" s="186">
        <v>0</v>
      </c>
    </row>
    <row r="2294" spans="31:38" x14ac:dyDescent="0.35">
      <c r="AE2294" s="41" t="str">
        <f t="shared" si="77"/>
        <v>CAPFOR_522_21_3_202324</v>
      </c>
      <c r="AF2294" s="41">
        <v>202324</v>
      </c>
      <c r="AG2294" s="41" t="s">
        <v>46</v>
      </c>
      <c r="AH2294" s="41">
        <v>522</v>
      </c>
      <c r="AI2294" s="41">
        <v>21</v>
      </c>
      <c r="AJ2294" s="41" t="s">
        <v>1309</v>
      </c>
      <c r="AK2294" s="41">
        <v>3</v>
      </c>
      <c r="AL2294" s="186">
        <v>1502</v>
      </c>
    </row>
    <row r="2295" spans="31:38" x14ac:dyDescent="0.35">
      <c r="AE2295" s="41" t="str">
        <f t="shared" si="77"/>
        <v>CAPFOR_522_22_3_202324</v>
      </c>
      <c r="AF2295" s="41">
        <v>202324</v>
      </c>
      <c r="AG2295" s="41" t="s">
        <v>46</v>
      </c>
      <c r="AH2295" s="41">
        <v>522</v>
      </c>
      <c r="AI2295" s="41">
        <v>22</v>
      </c>
      <c r="AJ2295" s="41" t="s">
        <v>3454</v>
      </c>
      <c r="AK2295" s="41">
        <v>3</v>
      </c>
      <c r="AL2295" s="186">
        <v>1502</v>
      </c>
    </row>
    <row r="2296" spans="31:38" x14ac:dyDescent="0.35">
      <c r="AE2296" s="41" t="str">
        <f t="shared" si="77"/>
        <v>CAPFOR_522_23_3_202324</v>
      </c>
      <c r="AF2296" s="41">
        <v>202324</v>
      </c>
      <c r="AG2296" s="41" t="s">
        <v>46</v>
      </c>
      <c r="AH2296" s="41">
        <v>522</v>
      </c>
      <c r="AI2296" s="41">
        <v>23</v>
      </c>
      <c r="AJ2296" s="41" t="s">
        <v>2027</v>
      </c>
      <c r="AK2296" s="41">
        <v>3</v>
      </c>
      <c r="AL2296" s="186">
        <v>16838.691999999999</v>
      </c>
    </row>
    <row r="2297" spans="31:38" x14ac:dyDescent="0.35">
      <c r="AE2297" s="41" t="str">
        <f t="shared" si="77"/>
        <v>CAPFOR_522_25_3_202324</v>
      </c>
      <c r="AF2297" s="41">
        <v>202324</v>
      </c>
      <c r="AG2297" s="41" t="s">
        <v>46</v>
      </c>
      <c r="AH2297" s="41">
        <v>522</v>
      </c>
      <c r="AI2297" s="41">
        <v>25</v>
      </c>
      <c r="AJ2297" s="41" t="s">
        <v>1370</v>
      </c>
      <c r="AK2297" s="41">
        <v>3</v>
      </c>
      <c r="AL2297" s="186">
        <v>584</v>
      </c>
    </row>
    <row r="2298" spans="31:38" x14ac:dyDescent="0.35">
      <c r="AE2298" s="41" t="str">
        <f t="shared" si="77"/>
        <v>CAPFOR_522_26_3_202324</v>
      </c>
      <c r="AF2298" s="41">
        <v>202324</v>
      </c>
      <c r="AG2298" s="41" t="s">
        <v>46</v>
      </c>
      <c r="AH2298" s="41">
        <v>522</v>
      </c>
      <c r="AI2298" s="41">
        <v>26</v>
      </c>
      <c r="AJ2298" s="41" t="s">
        <v>2032</v>
      </c>
      <c r="AK2298" s="41">
        <v>3</v>
      </c>
      <c r="AL2298" s="186">
        <v>10659.388999999999</v>
      </c>
    </row>
    <row r="2299" spans="31:38" x14ac:dyDescent="0.35">
      <c r="AE2299" s="41" t="str">
        <f t="shared" si="77"/>
        <v>CAPFOR_522_27_3_202324</v>
      </c>
      <c r="AF2299" s="41">
        <v>202324</v>
      </c>
      <c r="AG2299" s="41" t="s">
        <v>46</v>
      </c>
      <c r="AH2299" s="41">
        <v>522</v>
      </c>
      <c r="AI2299" s="41">
        <v>27</v>
      </c>
      <c r="AJ2299" s="41" t="s">
        <v>2033</v>
      </c>
      <c r="AK2299" s="41">
        <v>3</v>
      </c>
      <c r="AL2299" s="186">
        <v>7524</v>
      </c>
    </row>
    <row r="2300" spans="31:38" x14ac:dyDescent="0.35">
      <c r="AE2300" s="41" t="str">
        <f t="shared" si="77"/>
        <v>CAPFOR_522_28_3_202324</v>
      </c>
      <c r="AF2300" s="41">
        <v>202324</v>
      </c>
      <c r="AG2300" s="41" t="s">
        <v>46</v>
      </c>
      <c r="AH2300" s="41">
        <v>522</v>
      </c>
      <c r="AI2300" s="41">
        <v>28</v>
      </c>
      <c r="AJ2300" s="41" t="s">
        <v>2034</v>
      </c>
      <c r="AK2300" s="41">
        <v>3</v>
      </c>
      <c r="AL2300" s="186">
        <v>7239.1719999999996</v>
      </c>
    </row>
    <row r="2301" spans="31:38" x14ac:dyDescent="0.35">
      <c r="AE2301" s="41" t="str">
        <f t="shared" si="77"/>
        <v>CAPFOR_522_29_3_202324</v>
      </c>
      <c r="AF2301" s="41">
        <v>202324</v>
      </c>
      <c r="AG2301" s="41" t="s">
        <v>46</v>
      </c>
      <c r="AH2301" s="41">
        <v>522</v>
      </c>
      <c r="AI2301" s="41">
        <v>29</v>
      </c>
      <c r="AJ2301" s="41" t="s">
        <v>2035</v>
      </c>
      <c r="AK2301" s="41">
        <v>3</v>
      </c>
      <c r="AL2301" s="186">
        <v>281.30399999999997</v>
      </c>
    </row>
    <row r="2302" spans="31:38" x14ac:dyDescent="0.35">
      <c r="AE2302" s="41" t="str">
        <f t="shared" si="77"/>
        <v>CAPFOR_522_30_3_202324</v>
      </c>
      <c r="AF2302" s="41">
        <v>202324</v>
      </c>
      <c r="AG2302" s="41" t="s">
        <v>46</v>
      </c>
      <c r="AH2302" s="41">
        <v>522</v>
      </c>
      <c r="AI2302" s="41">
        <v>30</v>
      </c>
      <c r="AJ2302" s="41" t="s">
        <v>1357</v>
      </c>
      <c r="AK2302" s="41">
        <v>3</v>
      </c>
      <c r="AL2302" s="186">
        <v>3476</v>
      </c>
    </row>
    <row r="2303" spans="31:38" x14ac:dyDescent="0.35">
      <c r="AE2303" s="41" t="str">
        <f t="shared" si="77"/>
        <v>CAPFOR_522_30.1_3_202324</v>
      </c>
      <c r="AF2303" s="41">
        <v>202324</v>
      </c>
      <c r="AG2303" s="41" t="s">
        <v>46</v>
      </c>
      <c r="AH2303" s="41">
        <v>522</v>
      </c>
      <c r="AI2303" s="41">
        <v>30.1</v>
      </c>
      <c r="AJ2303" s="41" t="s">
        <v>3616</v>
      </c>
      <c r="AK2303" s="41">
        <v>3</v>
      </c>
      <c r="AL2303" s="186">
        <v>3476</v>
      </c>
    </row>
    <row r="2304" spans="31:38" x14ac:dyDescent="0.35">
      <c r="AE2304" s="41" t="str">
        <f t="shared" si="77"/>
        <v>CAPFOR_522_30.2_3_202324</v>
      </c>
      <c r="AF2304" s="41">
        <v>202324</v>
      </c>
      <c r="AG2304" s="41" t="s">
        <v>46</v>
      </c>
      <c r="AH2304" s="41">
        <v>522</v>
      </c>
      <c r="AI2304" s="41">
        <v>30.2</v>
      </c>
      <c r="AJ2304" s="41" t="s">
        <v>3617</v>
      </c>
      <c r="AK2304" s="41">
        <v>3</v>
      </c>
      <c r="AL2304" s="186">
        <v>0</v>
      </c>
    </row>
    <row r="2305" spans="31:38" x14ac:dyDescent="0.35">
      <c r="AE2305" s="41" t="str">
        <f t="shared" si="77"/>
        <v>CAPFOR_522_31_3_202324</v>
      </c>
      <c r="AF2305" s="41">
        <v>202324</v>
      </c>
      <c r="AG2305" s="41" t="s">
        <v>46</v>
      </c>
      <c r="AH2305" s="41">
        <v>522</v>
      </c>
      <c r="AI2305" s="41">
        <v>31</v>
      </c>
      <c r="AJ2305" s="41" t="s">
        <v>1358</v>
      </c>
      <c r="AK2305" s="41">
        <v>3</v>
      </c>
      <c r="AL2305" s="186">
        <v>38022.603000000003</v>
      </c>
    </row>
    <row r="2306" spans="31:38" x14ac:dyDescent="0.35">
      <c r="AE2306" s="41" t="str">
        <f t="shared" si="77"/>
        <v>CAPFOR_522_31.1_3_202324</v>
      </c>
      <c r="AF2306" s="41">
        <v>202324</v>
      </c>
      <c r="AG2306" s="41" t="s">
        <v>46</v>
      </c>
      <c r="AH2306" s="41">
        <v>522</v>
      </c>
      <c r="AI2306" s="41">
        <v>31.1</v>
      </c>
      <c r="AJ2306" s="41" t="s">
        <v>2038</v>
      </c>
      <c r="AK2306" s="41">
        <v>3</v>
      </c>
      <c r="AL2306" s="186">
        <v>0</v>
      </c>
    </row>
    <row r="2307" spans="31:38" x14ac:dyDescent="0.35">
      <c r="AE2307" s="41" t="str">
        <f t="shared" si="77"/>
        <v>CAPFOR_522_31.2_3_202324</v>
      </c>
      <c r="AF2307" s="41">
        <v>202324</v>
      </c>
      <c r="AG2307" s="41" t="s">
        <v>46</v>
      </c>
      <c r="AH2307" s="41">
        <v>522</v>
      </c>
      <c r="AI2307" s="41">
        <v>31.2</v>
      </c>
      <c r="AJ2307" s="41" t="s">
        <v>2039</v>
      </c>
      <c r="AK2307" s="41">
        <v>3</v>
      </c>
      <c r="AL2307" s="186">
        <v>38022.603000000003</v>
      </c>
    </row>
    <row r="2308" spans="31:38" x14ac:dyDescent="0.35">
      <c r="AE2308" s="41" t="str">
        <f t="shared" si="77"/>
        <v>CAPFOR_522_32_3_202324</v>
      </c>
      <c r="AF2308" s="41">
        <v>202324</v>
      </c>
      <c r="AG2308" s="41" t="s">
        <v>46</v>
      </c>
      <c r="AH2308" s="41">
        <v>522</v>
      </c>
      <c r="AI2308" s="41">
        <v>32</v>
      </c>
      <c r="AJ2308" s="41" t="s">
        <v>3455</v>
      </c>
      <c r="AK2308" s="41">
        <v>3</v>
      </c>
      <c r="AL2308" s="186">
        <v>84625.16</v>
      </c>
    </row>
    <row r="2309" spans="31:38" x14ac:dyDescent="0.35">
      <c r="AE2309" s="41" t="str">
        <f t="shared" si="77"/>
        <v>CAPFOR_522_33_3_202324</v>
      </c>
      <c r="AF2309" s="41">
        <v>202324</v>
      </c>
      <c r="AG2309" s="41" t="s">
        <v>46</v>
      </c>
      <c r="AH2309" s="41">
        <v>522</v>
      </c>
      <c r="AI2309" s="41">
        <v>33</v>
      </c>
      <c r="AJ2309" s="41" t="s">
        <v>2043</v>
      </c>
      <c r="AK2309" s="41">
        <v>3</v>
      </c>
      <c r="AL2309" s="186">
        <v>528591.875</v>
      </c>
    </row>
    <row r="2310" spans="31:38" x14ac:dyDescent="0.35">
      <c r="AE2310" s="41" t="str">
        <f t="shared" ref="AE2310:AE2373" si="78">AG2310&amp;"_"&amp;AH2310&amp;"_"&amp;AI2310&amp;"_"&amp;AK2310&amp;"_"&amp;AF2310</f>
        <v>CAPFOR_522_33.5_3_202324</v>
      </c>
      <c r="AF2310" s="41">
        <v>202324</v>
      </c>
      <c r="AG2310" s="41" t="s">
        <v>46</v>
      </c>
      <c r="AH2310" s="41">
        <v>522</v>
      </c>
      <c r="AI2310" s="41">
        <v>33.5</v>
      </c>
      <c r="AJ2310" s="41" t="s">
        <v>3281</v>
      </c>
      <c r="AK2310" s="41">
        <v>3</v>
      </c>
      <c r="AL2310" s="186">
        <v>0</v>
      </c>
    </row>
    <row r="2311" spans="31:38" x14ac:dyDescent="0.35">
      <c r="AE2311" s="41" t="str">
        <f t="shared" si="78"/>
        <v>CAPFOR_522_34_3_202324</v>
      </c>
      <c r="AF2311" s="41">
        <v>202324</v>
      </c>
      <c r="AG2311" s="41" t="s">
        <v>46</v>
      </c>
      <c r="AH2311" s="41">
        <v>522</v>
      </c>
      <c r="AI2311" s="41">
        <v>34</v>
      </c>
      <c r="AJ2311" s="41" t="s">
        <v>3456</v>
      </c>
      <c r="AK2311" s="41">
        <v>3</v>
      </c>
      <c r="AL2311" s="186">
        <v>41498.603000000003</v>
      </c>
    </row>
    <row r="2312" spans="31:38" x14ac:dyDescent="0.35">
      <c r="AE2312" s="41" t="str">
        <f t="shared" si="78"/>
        <v>CAPFOR_522_35_3_202324</v>
      </c>
      <c r="AF2312" s="41">
        <v>202324</v>
      </c>
      <c r="AG2312" s="41" t="s">
        <v>46</v>
      </c>
      <c r="AH2312" s="41">
        <v>522</v>
      </c>
      <c r="AI2312" s="41">
        <v>35</v>
      </c>
      <c r="AJ2312" s="41" t="s">
        <v>2044</v>
      </c>
      <c r="AK2312" s="41">
        <v>3</v>
      </c>
      <c r="AL2312" s="186">
        <v>20592.425999999999</v>
      </c>
    </row>
    <row r="2313" spans="31:38" x14ac:dyDescent="0.35">
      <c r="AE2313" s="41" t="str">
        <f t="shared" si="78"/>
        <v>CAPFOR_522_36_3_202324</v>
      </c>
      <c r="AF2313" s="41">
        <v>202324</v>
      </c>
      <c r="AG2313" s="41" t="s">
        <v>46</v>
      </c>
      <c r="AH2313" s="41">
        <v>522</v>
      </c>
      <c r="AI2313" s="41">
        <v>36</v>
      </c>
      <c r="AJ2313" s="41" t="s">
        <v>3457</v>
      </c>
      <c r="AK2313" s="41">
        <v>3</v>
      </c>
      <c r="AL2313" s="186">
        <v>20906.177000000003</v>
      </c>
    </row>
    <row r="2314" spans="31:38" x14ac:dyDescent="0.35">
      <c r="AE2314" s="41" t="str">
        <f t="shared" si="78"/>
        <v>CAPFOR_522_37_3_202324</v>
      </c>
      <c r="AF2314" s="41">
        <v>202324</v>
      </c>
      <c r="AG2314" s="41" t="s">
        <v>46</v>
      </c>
      <c r="AH2314" s="41">
        <v>522</v>
      </c>
      <c r="AI2314" s="41">
        <v>37</v>
      </c>
      <c r="AJ2314" s="41" t="s">
        <v>3458</v>
      </c>
      <c r="AK2314" s="41">
        <v>3</v>
      </c>
      <c r="AL2314" s="186">
        <v>549498.05200000003</v>
      </c>
    </row>
    <row r="2315" spans="31:38" x14ac:dyDescent="0.35">
      <c r="AE2315" s="41" t="str">
        <f t="shared" si="78"/>
        <v>CAPFOR_522_38_3_202324</v>
      </c>
      <c r="AF2315" s="41">
        <v>202324</v>
      </c>
      <c r="AG2315" s="41" t="s">
        <v>46</v>
      </c>
      <c r="AH2315" s="41">
        <v>522</v>
      </c>
      <c r="AI2315" s="41">
        <v>38</v>
      </c>
      <c r="AJ2315" s="41" t="s">
        <v>2046</v>
      </c>
      <c r="AK2315" s="41">
        <v>3</v>
      </c>
      <c r="AL2315" s="186">
        <v>460111.85399999999</v>
      </c>
    </row>
    <row r="2316" spans="31:38" x14ac:dyDescent="0.35">
      <c r="AE2316" s="41" t="str">
        <f t="shared" si="78"/>
        <v>CAPFOR_522_39_3_202324</v>
      </c>
      <c r="AF2316" s="41">
        <v>202324</v>
      </c>
      <c r="AG2316" s="41" t="s">
        <v>46</v>
      </c>
      <c r="AH2316" s="41">
        <v>522</v>
      </c>
      <c r="AI2316" s="41">
        <v>39</v>
      </c>
      <c r="AJ2316" s="41" t="s">
        <v>2047</v>
      </c>
      <c r="AK2316" s="41">
        <v>3</v>
      </c>
      <c r="AL2316" s="186">
        <v>22425.781999999999</v>
      </c>
    </row>
    <row r="2317" spans="31:38" x14ac:dyDescent="0.35">
      <c r="AE2317" s="41" t="str">
        <f t="shared" si="78"/>
        <v>CAPFOR_522_40_3_202324</v>
      </c>
      <c r="AF2317" s="41">
        <v>202324</v>
      </c>
      <c r="AG2317" s="41" t="s">
        <v>46</v>
      </c>
      <c r="AH2317" s="41">
        <v>522</v>
      </c>
      <c r="AI2317" s="41">
        <v>40</v>
      </c>
      <c r="AJ2317" s="41" t="s">
        <v>2048</v>
      </c>
      <c r="AK2317" s="41">
        <v>3</v>
      </c>
      <c r="AL2317" s="186">
        <v>5000</v>
      </c>
    </row>
    <row r="2318" spans="31:38" x14ac:dyDescent="0.35">
      <c r="AE2318" s="41" t="str">
        <f t="shared" si="78"/>
        <v>CAPFOR_522_41_3_202324</v>
      </c>
      <c r="AF2318" s="41">
        <v>202324</v>
      </c>
      <c r="AG2318" s="41" t="s">
        <v>46</v>
      </c>
      <c r="AH2318" s="41">
        <v>522</v>
      </c>
      <c r="AI2318" s="41">
        <v>41</v>
      </c>
      <c r="AJ2318" s="41" t="s">
        <v>2049</v>
      </c>
      <c r="AK2318" s="41">
        <v>3</v>
      </c>
      <c r="AL2318" s="186">
        <v>478327.07400000002</v>
      </c>
    </row>
    <row r="2319" spans="31:38" x14ac:dyDescent="0.35">
      <c r="AE2319" s="41" t="str">
        <f t="shared" si="78"/>
        <v>CAPFOR_522_42_3_202324</v>
      </c>
      <c r="AF2319" s="41">
        <v>202324</v>
      </c>
      <c r="AG2319" s="41" t="s">
        <v>46</v>
      </c>
      <c r="AH2319" s="41">
        <v>522</v>
      </c>
      <c r="AI2319" s="41">
        <v>42</v>
      </c>
      <c r="AJ2319" s="41" t="s">
        <v>2050</v>
      </c>
      <c r="AK2319" s="41">
        <v>3</v>
      </c>
      <c r="AL2319" s="186">
        <v>21571.339</v>
      </c>
    </row>
    <row r="2320" spans="31:38" x14ac:dyDescent="0.35">
      <c r="AE2320" s="41" t="str">
        <f t="shared" si="78"/>
        <v>CAPFOR_522_43_3_202324</v>
      </c>
      <c r="AF2320" s="41">
        <v>202324</v>
      </c>
      <c r="AG2320" s="41" t="s">
        <v>46</v>
      </c>
      <c r="AH2320" s="41">
        <v>522</v>
      </c>
      <c r="AI2320" s="41">
        <v>43</v>
      </c>
      <c r="AJ2320" s="41" t="s">
        <v>2051</v>
      </c>
      <c r="AK2320" s="41">
        <v>3</v>
      </c>
      <c r="AL2320" s="186">
        <v>5000</v>
      </c>
    </row>
    <row r="2321" spans="31:38" x14ac:dyDescent="0.35">
      <c r="AE2321" s="41" t="str">
        <f t="shared" si="78"/>
        <v>CAPFOR_522_44_3_202324</v>
      </c>
      <c r="AF2321" s="41">
        <v>202324</v>
      </c>
      <c r="AG2321" s="41" t="s">
        <v>46</v>
      </c>
      <c r="AH2321" s="41">
        <v>522</v>
      </c>
      <c r="AI2321" s="41">
        <v>44</v>
      </c>
      <c r="AJ2321" s="41" t="s">
        <v>3261</v>
      </c>
      <c r="AK2321" s="41">
        <v>3</v>
      </c>
      <c r="AL2321" s="186">
        <v>558520</v>
      </c>
    </row>
    <row r="2322" spans="31:38" x14ac:dyDescent="0.35">
      <c r="AE2322" s="41" t="str">
        <f t="shared" si="78"/>
        <v>CAPFOR_522_45_3_202324</v>
      </c>
      <c r="AF2322" s="41">
        <v>202324</v>
      </c>
      <c r="AG2322" s="41" t="s">
        <v>46</v>
      </c>
      <c r="AH2322" s="41">
        <v>522</v>
      </c>
      <c r="AI2322" s="41">
        <v>45</v>
      </c>
      <c r="AJ2322" s="41" t="s">
        <v>3262</v>
      </c>
      <c r="AK2322" s="41">
        <v>3</v>
      </c>
      <c r="AL2322" s="186">
        <v>573520</v>
      </c>
    </row>
    <row r="2323" spans="31:38" x14ac:dyDescent="0.35">
      <c r="AE2323" s="41" t="str">
        <f t="shared" si="78"/>
        <v>CAPFOR_522_46_3_202324</v>
      </c>
      <c r="AF2323" s="41">
        <v>202324</v>
      </c>
      <c r="AG2323" s="41" t="s">
        <v>46</v>
      </c>
      <c r="AH2323" s="41">
        <v>522</v>
      </c>
      <c r="AI2323" s="41">
        <v>46</v>
      </c>
      <c r="AJ2323" s="41" t="s">
        <v>2060</v>
      </c>
      <c r="AK2323" s="41">
        <v>3</v>
      </c>
      <c r="AL2323" s="186">
        <v>0</v>
      </c>
    </row>
    <row r="2324" spans="31:38" x14ac:dyDescent="0.35">
      <c r="AE2324" s="41" t="str">
        <f t="shared" si="78"/>
        <v>CAPFOR_522_47_3_202324</v>
      </c>
      <c r="AF2324" s="41">
        <v>202324</v>
      </c>
      <c r="AG2324" s="41" t="s">
        <v>46</v>
      </c>
      <c r="AH2324" s="41">
        <v>522</v>
      </c>
      <c r="AI2324" s="41">
        <v>47</v>
      </c>
      <c r="AJ2324" s="41" t="s">
        <v>2061</v>
      </c>
      <c r="AK2324" s="41">
        <v>3</v>
      </c>
      <c r="AL2324" s="186">
        <v>0</v>
      </c>
    </row>
    <row r="2325" spans="31:38" x14ac:dyDescent="0.35">
      <c r="AE2325" s="41" t="str">
        <f t="shared" si="78"/>
        <v>CAPFOR_522_48_3_202324</v>
      </c>
      <c r="AF2325" s="41">
        <v>202324</v>
      </c>
      <c r="AG2325" s="41" t="s">
        <v>46</v>
      </c>
      <c r="AH2325" s="41">
        <v>522</v>
      </c>
      <c r="AI2325" s="41">
        <v>48</v>
      </c>
      <c r="AJ2325" s="41" t="s">
        <v>2029</v>
      </c>
      <c r="AK2325" s="41">
        <v>3</v>
      </c>
      <c r="AL2325" s="186">
        <v>0</v>
      </c>
    </row>
    <row r="2326" spans="31:38" x14ac:dyDescent="0.35">
      <c r="AE2326" s="41" t="str">
        <f t="shared" si="78"/>
        <v>CAPFOR_522_49_3_202324</v>
      </c>
      <c r="AF2326" s="41">
        <v>202324</v>
      </c>
      <c r="AG2326" s="41" t="s">
        <v>46</v>
      </c>
      <c r="AH2326" s="41">
        <v>522</v>
      </c>
      <c r="AI2326" s="41">
        <v>49</v>
      </c>
      <c r="AJ2326" s="41" t="s">
        <v>2030</v>
      </c>
      <c r="AK2326" s="41">
        <v>3</v>
      </c>
      <c r="AL2326" s="186">
        <v>554</v>
      </c>
    </row>
    <row r="2327" spans="31:38" x14ac:dyDescent="0.35">
      <c r="AE2327" s="41" t="str">
        <f t="shared" si="78"/>
        <v>CAPFOR_522_50_3_202324</v>
      </c>
      <c r="AF2327" s="41">
        <v>202324</v>
      </c>
      <c r="AG2327" s="41" t="s">
        <v>46</v>
      </c>
      <c r="AH2327" s="41">
        <v>522</v>
      </c>
      <c r="AI2327" s="41">
        <v>50</v>
      </c>
      <c r="AJ2327" s="41" t="s">
        <v>2031</v>
      </c>
      <c r="AK2327" s="41">
        <v>3</v>
      </c>
      <c r="AL2327" s="186">
        <v>30</v>
      </c>
    </row>
    <row r="2328" spans="31:38" x14ac:dyDescent="0.35">
      <c r="AE2328" s="41" t="str">
        <f t="shared" si="78"/>
        <v>CAPFOR_524_1_1_202324</v>
      </c>
      <c r="AF2328" s="41">
        <v>202324</v>
      </c>
      <c r="AG2328" s="41" t="s">
        <v>46</v>
      </c>
      <c r="AH2328" s="41">
        <v>524</v>
      </c>
      <c r="AI2328" s="41">
        <v>1</v>
      </c>
      <c r="AJ2328" s="41" t="s">
        <v>1334</v>
      </c>
      <c r="AK2328" s="41">
        <v>1</v>
      </c>
      <c r="AL2328" s="186">
        <v>33005</v>
      </c>
    </row>
    <row r="2329" spans="31:38" x14ac:dyDescent="0.35">
      <c r="AE2329" s="41" t="str">
        <f t="shared" si="78"/>
        <v>CAPFOR_524_2_1_202324</v>
      </c>
      <c r="AF2329" s="41">
        <v>202324</v>
      </c>
      <c r="AG2329" s="41" t="s">
        <v>46</v>
      </c>
      <c r="AH2329" s="41">
        <v>524</v>
      </c>
      <c r="AI2329" s="41">
        <v>2</v>
      </c>
      <c r="AJ2329" s="41" t="s">
        <v>3254</v>
      </c>
      <c r="AK2329" s="41">
        <v>1</v>
      </c>
      <c r="AL2329" s="186">
        <v>200</v>
      </c>
    </row>
    <row r="2330" spans="31:38" x14ac:dyDescent="0.35">
      <c r="AE2330" s="41" t="str">
        <f t="shared" si="78"/>
        <v>CAPFOR_524_3_1_202324</v>
      </c>
      <c r="AF2330" s="41">
        <v>202324</v>
      </c>
      <c r="AG2330" s="41" t="s">
        <v>46</v>
      </c>
      <c r="AH2330" s="41">
        <v>524</v>
      </c>
      <c r="AI2330" s="41">
        <v>3</v>
      </c>
      <c r="AJ2330" s="41" t="s">
        <v>3165</v>
      </c>
      <c r="AK2330" s="41">
        <v>1</v>
      </c>
      <c r="AL2330" s="186">
        <v>12681</v>
      </c>
    </row>
    <row r="2331" spans="31:38" x14ac:dyDescent="0.35">
      <c r="AE2331" s="41" t="str">
        <f t="shared" si="78"/>
        <v>CAPFOR_524_4_1_202324</v>
      </c>
      <c r="AF2331" s="41">
        <v>202324</v>
      </c>
      <c r="AG2331" s="41" t="s">
        <v>46</v>
      </c>
      <c r="AH2331" s="41">
        <v>524</v>
      </c>
      <c r="AI2331" s="41">
        <v>4</v>
      </c>
      <c r="AJ2331" s="41" t="s">
        <v>3255</v>
      </c>
      <c r="AK2331" s="41">
        <v>1</v>
      </c>
      <c r="AL2331" s="186">
        <v>922</v>
      </c>
    </row>
    <row r="2332" spans="31:38" x14ac:dyDescent="0.35">
      <c r="AE2332" s="41" t="str">
        <f t="shared" si="78"/>
        <v>CAPFOR_524_5_1_202324</v>
      </c>
      <c r="AF2332" s="41">
        <v>202324</v>
      </c>
      <c r="AG2332" s="41" t="s">
        <v>46</v>
      </c>
      <c r="AH2332" s="41">
        <v>524</v>
      </c>
      <c r="AI2332" s="41">
        <v>5</v>
      </c>
      <c r="AJ2332" s="41" t="s">
        <v>664</v>
      </c>
      <c r="AK2332" s="41">
        <v>1</v>
      </c>
      <c r="AL2332" s="186">
        <v>0</v>
      </c>
    </row>
    <row r="2333" spans="31:38" x14ac:dyDescent="0.35">
      <c r="AE2333" s="41" t="str">
        <f t="shared" si="78"/>
        <v>CAPFOR_524_6_1_202324</v>
      </c>
      <c r="AF2333" s="41">
        <v>202324</v>
      </c>
      <c r="AG2333" s="41" t="s">
        <v>46</v>
      </c>
      <c r="AH2333" s="41">
        <v>524</v>
      </c>
      <c r="AI2333" s="41">
        <v>6</v>
      </c>
      <c r="AJ2333" s="41" t="s">
        <v>3192</v>
      </c>
      <c r="AK2333" s="41">
        <v>1</v>
      </c>
      <c r="AL2333" s="186">
        <v>16296</v>
      </c>
    </row>
    <row r="2334" spans="31:38" x14ac:dyDescent="0.35">
      <c r="AE2334" s="41" t="str">
        <f t="shared" si="78"/>
        <v>CAPFOR_524_7_1_202324</v>
      </c>
      <c r="AF2334" s="41">
        <v>202324</v>
      </c>
      <c r="AG2334" s="41" t="s">
        <v>46</v>
      </c>
      <c r="AH2334" s="41">
        <v>524</v>
      </c>
      <c r="AI2334" s="41">
        <v>7</v>
      </c>
      <c r="AJ2334" s="41" t="s">
        <v>2157</v>
      </c>
      <c r="AK2334" s="41">
        <v>1</v>
      </c>
      <c r="AL2334" s="186">
        <v>4953</v>
      </c>
    </row>
    <row r="2335" spans="31:38" x14ac:dyDescent="0.35">
      <c r="AE2335" s="41" t="str">
        <f t="shared" si="78"/>
        <v>CAPFOR_524_8_1_202324</v>
      </c>
      <c r="AF2335" s="41">
        <v>202324</v>
      </c>
      <c r="AG2335" s="41" t="s">
        <v>46</v>
      </c>
      <c r="AH2335" s="41">
        <v>524</v>
      </c>
      <c r="AI2335" s="41">
        <v>8</v>
      </c>
      <c r="AJ2335" s="41" t="s">
        <v>3449</v>
      </c>
      <c r="AK2335" s="41">
        <v>1</v>
      </c>
      <c r="AL2335" s="186">
        <v>22171</v>
      </c>
    </row>
    <row r="2336" spans="31:38" x14ac:dyDescent="0.35">
      <c r="AE2336" s="41" t="str">
        <f t="shared" si="78"/>
        <v>CAPFOR_524_9_1_202324</v>
      </c>
      <c r="AF2336" s="41">
        <v>202324</v>
      </c>
      <c r="AG2336" s="41" t="s">
        <v>46</v>
      </c>
      <c r="AH2336" s="41">
        <v>524</v>
      </c>
      <c r="AI2336" s="41">
        <v>9</v>
      </c>
      <c r="AJ2336" s="41" t="s">
        <v>2322</v>
      </c>
      <c r="AK2336" s="41">
        <v>1</v>
      </c>
      <c r="AL2336" s="186">
        <v>23482</v>
      </c>
    </row>
    <row r="2337" spans="31:38" x14ac:dyDescent="0.35">
      <c r="AE2337" s="41" t="str">
        <f t="shared" si="78"/>
        <v>CAPFOR_524_10_1_202324</v>
      </c>
      <c r="AF2337" s="41">
        <v>202324</v>
      </c>
      <c r="AG2337" s="41" t="s">
        <v>46</v>
      </c>
      <c r="AH2337" s="41">
        <v>524</v>
      </c>
      <c r="AI2337" s="41">
        <v>10</v>
      </c>
      <c r="AJ2337" s="41" t="s">
        <v>3196</v>
      </c>
      <c r="AK2337" s="41">
        <v>1</v>
      </c>
      <c r="AL2337" s="186">
        <v>1748</v>
      </c>
    </row>
    <row r="2338" spans="31:38" x14ac:dyDescent="0.35">
      <c r="AE2338" s="41" t="str">
        <f t="shared" si="78"/>
        <v>CAPFOR_524_11_1_202324</v>
      </c>
      <c r="AF2338" s="41">
        <v>202324</v>
      </c>
      <c r="AG2338" s="41" t="s">
        <v>46</v>
      </c>
      <c r="AH2338" s="41">
        <v>524</v>
      </c>
      <c r="AI2338" s="41">
        <v>11</v>
      </c>
      <c r="AJ2338" s="41" t="s">
        <v>3450</v>
      </c>
      <c r="AK2338" s="41">
        <v>1</v>
      </c>
      <c r="AL2338" s="186">
        <v>25230</v>
      </c>
    </row>
    <row r="2339" spans="31:38" x14ac:dyDescent="0.35">
      <c r="AE2339" s="41" t="str">
        <f t="shared" si="78"/>
        <v>CAPFOR_524_12_1_202324</v>
      </c>
      <c r="AF2339" s="41">
        <v>202324</v>
      </c>
      <c r="AG2339" s="41" t="s">
        <v>46</v>
      </c>
      <c r="AH2339" s="41">
        <v>524</v>
      </c>
      <c r="AI2339" s="41">
        <v>12</v>
      </c>
      <c r="AJ2339" s="41" t="s">
        <v>3170</v>
      </c>
      <c r="AK2339" s="41">
        <v>1</v>
      </c>
      <c r="AL2339" s="186">
        <v>0</v>
      </c>
    </row>
    <row r="2340" spans="31:38" x14ac:dyDescent="0.35">
      <c r="AE2340" s="41" t="str">
        <f t="shared" si="78"/>
        <v>CAPFOR_524_13_1_202324</v>
      </c>
      <c r="AF2340" s="41">
        <v>202324</v>
      </c>
      <c r="AG2340" s="41" t="s">
        <v>46</v>
      </c>
      <c r="AH2340" s="41">
        <v>524</v>
      </c>
      <c r="AI2340" s="41">
        <v>13</v>
      </c>
      <c r="AJ2340" s="41" t="s">
        <v>3451</v>
      </c>
      <c r="AK2340" s="41">
        <v>1</v>
      </c>
      <c r="AL2340" s="186">
        <v>93287</v>
      </c>
    </row>
    <row r="2341" spans="31:38" x14ac:dyDescent="0.35">
      <c r="AE2341" s="41" t="str">
        <f t="shared" si="78"/>
        <v>CAPFOR_524_14_1_202324</v>
      </c>
      <c r="AF2341" s="41">
        <v>202324</v>
      </c>
      <c r="AG2341" s="41" t="s">
        <v>46</v>
      </c>
      <c r="AH2341" s="41">
        <v>524</v>
      </c>
      <c r="AI2341" s="41">
        <v>14</v>
      </c>
      <c r="AJ2341" s="41" t="s">
        <v>3452</v>
      </c>
      <c r="AK2341" s="41">
        <v>1</v>
      </c>
      <c r="AL2341" s="186">
        <v>0</v>
      </c>
    </row>
    <row r="2342" spans="31:38" x14ac:dyDescent="0.35">
      <c r="AE2342" s="41" t="str">
        <f t="shared" si="78"/>
        <v>CAPFOR_524_15_1_202324</v>
      </c>
      <c r="AF2342" s="41">
        <v>202324</v>
      </c>
      <c r="AG2342" s="41" t="s">
        <v>46</v>
      </c>
      <c r="AH2342" s="41">
        <v>524</v>
      </c>
      <c r="AI2342" s="41">
        <v>15</v>
      </c>
      <c r="AJ2342" s="41" t="s">
        <v>3256</v>
      </c>
      <c r="AK2342" s="41">
        <v>1</v>
      </c>
      <c r="AL2342" s="186">
        <v>0</v>
      </c>
    </row>
    <row r="2343" spans="31:38" x14ac:dyDescent="0.35">
      <c r="AE2343" s="41" t="str">
        <f t="shared" si="78"/>
        <v>CAPFOR_524_16_1_202324</v>
      </c>
      <c r="AF2343" s="41">
        <v>202324</v>
      </c>
      <c r="AG2343" s="41" t="s">
        <v>46</v>
      </c>
      <c r="AH2343" s="41">
        <v>524</v>
      </c>
      <c r="AI2343" s="41">
        <v>16</v>
      </c>
      <c r="AJ2343" s="41" t="s">
        <v>3453</v>
      </c>
      <c r="AK2343" s="41">
        <v>1</v>
      </c>
      <c r="AL2343" s="186">
        <v>93287</v>
      </c>
    </row>
    <row r="2344" spans="31:38" x14ac:dyDescent="0.35">
      <c r="AE2344" s="41" t="str">
        <f t="shared" si="78"/>
        <v>CAPFOR_524_17_1_202324</v>
      </c>
      <c r="AF2344" s="41">
        <v>202324</v>
      </c>
      <c r="AG2344" s="41" t="s">
        <v>46</v>
      </c>
      <c r="AH2344" s="41">
        <v>524</v>
      </c>
      <c r="AI2344" s="41">
        <v>17</v>
      </c>
      <c r="AJ2344" s="41" t="s">
        <v>2010</v>
      </c>
      <c r="AK2344" s="41">
        <v>1</v>
      </c>
      <c r="AL2344" s="186">
        <v>0</v>
      </c>
    </row>
    <row r="2345" spans="31:38" x14ac:dyDescent="0.35">
      <c r="AE2345" s="41" t="str">
        <f t="shared" si="78"/>
        <v>CAPFOR_524_17.1_1_202324</v>
      </c>
      <c r="AF2345" s="41">
        <v>202324</v>
      </c>
      <c r="AG2345" s="41" t="s">
        <v>46</v>
      </c>
      <c r="AH2345" s="41">
        <v>524</v>
      </c>
      <c r="AI2345" s="41">
        <v>17.100000000000001</v>
      </c>
      <c r="AJ2345" s="41" t="s">
        <v>3494</v>
      </c>
      <c r="AK2345" s="41">
        <v>1</v>
      </c>
      <c r="AL2345" s="186">
        <v>0</v>
      </c>
    </row>
    <row r="2346" spans="31:38" x14ac:dyDescent="0.35">
      <c r="AE2346" s="41" t="str">
        <f t="shared" si="78"/>
        <v>CAPFOR_524_19_3_202324</v>
      </c>
      <c r="AF2346" s="41">
        <v>202324</v>
      </c>
      <c r="AG2346" s="41" t="s">
        <v>46</v>
      </c>
      <c r="AH2346" s="41">
        <v>524</v>
      </c>
      <c r="AI2346" s="41">
        <v>19</v>
      </c>
      <c r="AJ2346" s="41" t="s">
        <v>3258</v>
      </c>
      <c r="AK2346" s="41">
        <v>3</v>
      </c>
      <c r="AL2346" s="186">
        <v>93287</v>
      </c>
    </row>
    <row r="2347" spans="31:38" x14ac:dyDescent="0.35">
      <c r="AE2347" s="41" t="str">
        <f t="shared" si="78"/>
        <v>CAPFOR_524_20_3_202324</v>
      </c>
      <c r="AF2347" s="41">
        <v>202324</v>
      </c>
      <c r="AG2347" s="41" t="s">
        <v>46</v>
      </c>
      <c r="AH2347" s="41">
        <v>524</v>
      </c>
      <c r="AI2347" s="41">
        <v>20</v>
      </c>
      <c r="AJ2347" s="41" t="s">
        <v>1308</v>
      </c>
      <c r="AK2347" s="41">
        <v>3</v>
      </c>
      <c r="AL2347" s="186">
        <v>0</v>
      </c>
    </row>
    <row r="2348" spans="31:38" x14ac:dyDescent="0.35">
      <c r="AE2348" s="41" t="str">
        <f t="shared" si="78"/>
        <v>CAPFOR_524_21_3_202324</v>
      </c>
      <c r="AF2348" s="41">
        <v>202324</v>
      </c>
      <c r="AG2348" s="41" t="s">
        <v>46</v>
      </c>
      <c r="AH2348" s="41">
        <v>524</v>
      </c>
      <c r="AI2348" s="41">
        <v>21</v>
      </c>
      <c r="AJ2348" s="41" t="s">
        <v>1309</v>
      </c>
      <c r="AK2348" s="41">
        <v>3</v>
      </c>
      <c r="AL2348" s="186">
        <v>4000</v>
      </c>
    </row>
    <row r="2349" spans="31:38" x14ac:dyDescent="0.35">
      <c r="AE2349" s="41" t="str">
        <f t="shared" si="78"/>
        <v>CAPFOR_524_22_3_202324</v>
      </c>
      <c r="AF2349" s="41">
        <v>202324</v>
      </c>
      <c r="AG2349" s="41" t="s">
        <v>46</v>
      </c>
      <c r="AH2349" s="41">
        <v>524</v>
      </c>
      <c r="AI2349" s="41">
        <v>22</v>
      </c>
      <c r="AJ2349" s="41" t="s">
        <v>3454</v>
      </c>
      <c r="AK2349" s="41">
        <v>3</v>
      </c>
      <c r="AL2349" s="186">
        <v>4000</v>
      </c>
    </row>
    <row r="2350" spans="31:38" x14ac:dyDescent="0.35">
      <c r="AE2350" s="41" t="str">
        <f t="shared" si="78"/>
        <v>CAPFOR_524_23_3_202324</v>
      </c>
      <c r="AF2350" s="41">
        <v>202324</v>
      </c>
      <c r="AG2350" s="41" t="s">
        <v>46</v>
      </c>
      <c r="AH2350" s="41">
        <v>524</v>
      </c>
      <c r="AI2350" s="41">
        <v>23</v>
      </c>
      <c r="AJ2350" s="41" t="s">
        <v>2027</v>
      </c>
      <c r="AK2350" s="41">
        <v>3</v>
      </c>
      <c r="AL2350" s="186">
        <v>44831</v>
      </c>
    </row>
    <row r="2351" spans="31:38" x14ac:dyDescent="0.35">
      <c r="AE2351" s="41" t="str">
        <f t="shared" si="78"/>
        <v>CAPFOR_524_25_3_202324</v>
      </c>
      <c r="AF2351" s="41">
        <v>202324</v>
      </c>
      <c r="AG2351" s="41" t="s">
        <v>46</v>
      </c>
      <c r="AH2351" s="41">
        <v>524</v>
      </c>
      <c r="AI2351" s="41">
        <v>25</v>
      </c>
      <c r="AJ2351" s="41" t="s">
        <v>1370</v>
      </c>
      <c r="AK2351" s="41">
        <v>3</v>
      </c>
      <c r="AL2351" s="186">
        <v>556</v>
      </c>
    </row>
    <row r="2352" spans="31:38" x14ac:dyDescent="0.35">
      <c r="AE2352" s="41" t="str">
        <f t="shared" si="78"/>
        <v>CAPFOR_524_26_3_202324</v>
      </c>
      <c r="AF2352" s="41">
        <v>202324</v>
      </c>
      <c r="AG2352" s="41" t="s">
        <v>46</v>
      </c>
      <c r="AH2352" s="41">
        <v>524</v>
      </c>
      <c r="AI2352" s="41">
        <v>26</v>
      </c>
      <c r="AJ2352" s="41" t="s">
        <v>2032</v>
      </c>
      <c r="AK2352" s="41">
        <v>3</v>
      </c>
      <c r="AL2352" s="186">
        <v>5248</v>
      </c>
    </row>
    <row r="2353" spans="31:38" x14ac:dyDescent="0.35">
      <c r="AE2353" s="41" t="str">
        <f t="shared" si="78"/>
        <v>CAPFOR_524_27_3_202324</v>
      </c>
      <c r="AF2353" s="41">
        <v>202324</v>
      </c>
      <c r="AG2353" s="41" t="s">
        <v>46</v>
      </c>
      <c r="AH2353" s="41">
        <v>524</v>
      </c>
      <c r="AI2353" s="41">
        <v>27</v>
      </c>
      <c r="AJ2353" s="41" t="s">
        <v>2033</v>
      </c>
      <c r="AK2353" s="41">
        <v>3</v>
      </c>
      <c r="AL2353" s="186">
        <v>3732</v>
      </c>
    </row>
    <row r="2354" spans="31:38" x14ac:dyDescent="0.35">
      <c r="AE2354" s="41" t="str">
        <f t="shared" si="78"/>
        <v>CAPFOR_524_28_3_202324</v>
      </c>
      <c r="AF2354" s="41">
        <v>202324</v>
      </c>
      <c r="AG2354" s="41" t="s">
        <v>46</v>
      </c>
      <c r="AH2354" s="41">
        <v>524</v>
      </c>
      <c r="AI2354" s="41">
        <v>28</v>
      </c>
      <c r="AJ2354" s="41" t="s">
        <v>2034</v>
      </c>
      <c r="AK2354" s="41">
        <v>3</v>
      </c>
      <c r="AL2354" s="186">
        <v>2173</v>
      </c>
    </row>
    <row r="2355" spans="31:38" x14ac:dyDescent="0.35">
      <c r="AE2355" s="41" t="str">
        <f t="shared" si="78"/>
        <v>CAPFOR_524_29_3_202324</v>
      </c>
      <c r="AF2355" s="41">
        <v>202324</v>
      </c>
      <c r="AG2355" s="41" t="s">
        <v>46</v>
      </c>
      <c r="AH2355" s="41">
        <v>524</v>
      </c>
      <c r="AI2355" s="41">
        <v>29</v>
      </c>
      <c r="AJ2355" s="41" t="s">
        <v>2035</v>
      </c>
      <c r="AK2355" s="41">
        <v>3</v>
      </c>
      <c r="AL2355" s="186">
        <v>4570</v>
      </c>
    </row>
    <row r="2356" spans="31:38" x14ac:dyDescent="0.35">
      <c r="AE2356" s="41" t="str">
        <f t="shared" si="78"/>
        <v>CAPFOR_524_30_3_202324</v>
      </c>
      <c r="AF2356" s="41">
        <v>202324</v>
      </c>
      <c r="AG2356" s="41" t="s">
        <v>46</v>
      </c>
      <c r="AH2356" s="41">
        <v>524</v>
      </c>
      <c r="AI2356" s="41">
        <v>30</v>
      </c>
      <c r="AJ2356" s="41" t="s">
        <v>1357</v>
      </c>
      <c r="AK2356" s="41">
        <v>3</v>
      </c>
      <c r="AL2356" s="186">
        <v>4587</v>
      </c>
    </row>
    <row r="2357" spans="31:38" x14ac:dyDescent="0.35">
      <c r="AE2357" s="41" t="str">
        <f t="shared" si="78"/>
        <v>CAPFOR_524_30.1_3_202324</v>
      </c>
      <c r="AF2357" s="41">
        <v>202324</v>
      </c>
      <c r="AG2357" s="41" t="s">
        <v>46</v>
      </c>
      <c r="AH2357" s="41">
        <v>524</v>
      </c>
      <c r="AI2357" s="41">
        <v>30.1</v>
      </c>
      <c r="AJ2357" s="41" t="s">
        <v>3616</v>
      </c>
      <c r="AK2357" s="41">
        <v>3</v>
      </c>
      <c r="AL2357" s="186">
        <v>4587</v>
      </c>
    </row>
    <row r="2358" spans="31:38" x14ac:dyDescent="0.35">
      <c r="AE2358" s="41" t="str">
        <f t="shared" si="78"/>
        <v>CAPFOR_524_30.2_3_202324</v>
      </c>
      <c r="AF2358" s="41">
        <v>202324</v>
      </c>
      <c r="AG2358" s="41" t="s">
        <v>46</v>
      </c>
      <c r="AH2358" s="41">
        <v>524</v>
      </c>
      <c r="AI2358" s="41">
        <v>30.2</v>
      </c>
      <c r="AJ2358" s="41" t="s">
        <v>3617</v>
      </c>
      <c r="AK2358" s="41">
        <v>3</v>
      </c>
      <c r="AL2358" s="186">
        <v>0</v>
      </c>
    </row>
    <row r="2359" spans="31:38" x14ac:dyDescent="0.35">
      <c r="AE2359" s="41" t="str">
        <f t="shared" si="78"/>
        <v>CAPFOR_524_31_3_202324</v>
      </c>
      <c r="AF2359" s="41">
        <v>202324</v>
      </c>
      <c r="AG2359" s="41" t="s">
        <v>46</v>
      </c>
      <c r="AH2359" s="41">
        <v>524</v>
      </c>
      <c r="AI2359" s="41">
        <v>31</v>
      </c>
      <c r="AJ2359" s="41" t="s">
        <v>1358</v>
      </c>
      <c r="AK2359" s="41">
        <v>3</v>
      </c>
      <c r="AL2359" s="186">
        <v>27590</v>
      </c>
    </row>
    <row r="2360" spans="31:38" x14ac:dyDescent="0.35">
      <c r="AE2360" s="41" t="str">
        <f t="shared" si="78"/>
        <v>CAPFOR_524_31.1_3_202324</v>
      </c>
      <c r="AF2360" s="41">
        <v>202324</v>
      </c>
      <c r="AG2360" s="41" t="s">
        <v>46</v>
      </c>
      <c r="AH2360" s="41">
        <v>524</v>
      </c>
      <c r="AI2360" s="41">
        <v>31.1</v>
      </c>
      <c r="AJ2360" s="41" t="s">
        <v>2038</v>
      </c>
      <c r="AK2360" s="41">
        <v>3</v>
      </c>
      <c r="AL2360" s="186">
        <v>15510</v>
      </c>
    </row>
    <row r="2361" spans="31:38" x14ac:dyDescent="0.35">
      <c r="AE2361" s="41" t="str">
        <f t="shared" si="78"/>
        <v>CAPFOR_524_31.2_3_202324</v>
      </c>
      <c r="AF2361" s="41">
        <v>202324</v>
      </c>
      <c r="AG2361" s="41" t="s">
        <v>46</v>
      </c>
      <c r="AH2361" s="41">
        <v>524</v>
      </c>
      <c r="AI2361" s="41">
        <v>31.2</v>
      </c>
      <c r="AJ2361" s="41" t="s">
        <v>2039</v>
      </c>
      <c r="AK2361" s="41">
        <v>3</v>
      </c>
      <c r="AL2361" s="186">
        <v>12080</v>
      </c>
    </row>
    <row r="2362" spans="31:38" x14ac:dyDescent="0.35">
      <c r="AE2362" s="41" t="str">
        <f t="shared" si="78"/>
        <v>CAPFOR_524_32_3_202324</v>
      </c>
      <c r="AF2362" s="41">
        <v>202324</v>
      </c>
      <c r="AG2362" s="41" t="s">
        <v>46</v>
      </c>
      <c r="AH2362" s="41">
        <v>524</v>
      </c>
      <c r="AI2362" s="41">
        <v>32</v>
      </c>
      <c r="AJ2362" s="41" t="s">
        <v>3455</v>
      </c>
      <c r="AK2362" s="41">
        <v>3</v>
      </c>
      <c r="AL2362" s="186">
        <v>93287</v>
      </c>
    </row>
    <row r="2363" spans="31:38" x14ac:dyDescent="0.35">
      <c r="AE2363" s="41" t="str">
        <f t="shared" si="78"/>
        <v>CAPFOR_524_33_3_202324</v>
      </c>
      <c r="AF2363" s="41">
        <v>202324</v>
      </c>
      <c r="AG2363" s="41" t="s">
        <v>46</v>
      </c>
      <c r="AH2363" s="41">
        <v>524</v>
      </c>
      <c r="AI2363" s="41">
        <v>33</v>
      </c>
      <c r="AJ2363" s="41" t="s">
        <v>2043</v>
      </c>
      <c r="AK2363" s="41">
        <v>3</v>
      </c>
      <c r="AL2363" s="186">
        <v>439710</v>
      </c>
    </row>
    <row r="2364" spans="31:38" x14ac:dyDescent="0.35">
      <c r="AE2364" s="41" t="str">
        <f t="shared" si="78"/>
        <v>CAPFOR_524_33.5_3_202324</v>
      </c>
      <c r="AF2364" s="41">
        <v>202324</v>
      </c>
      <c r="AG2364" s="41" t="s">
        <v>46</v>
      </c>
      <c r="AH2364" s="41">
        <v>524</v>
      </c>
      <c r="AI2364" s="41">
        <v>33.5</v>
      </c>
      <c r="AJ2364" s="41" t="s">
        <v>3281</v>
      </c>
      <c r="AK2364" s="41">
        <v>3</v>
      </c>
      <c r="AL2364" s="186">
        <v>0</v>
      </c>
    </row>
    <row r="2365" spans="31:38" x14ac:dyDescent="0.35">
      <c r="AE2365" s="41" t="str">
        <f t="shared" si="78"/>
        <v>CAPFOR_524_34_3_202324</v>
      </c>
      <c r="AF2365" s="41">
        <v>202324</v>
      </c>
      <c r="AG2365" s="41" t="s">
        <v>46</v>
      </c>
      <c r="AH2365" s="41">
        <v>524</v>
      </c>
      <c r="AI2365" s="41">
        <v>34</v>
      </c>
      <c r="AJ2365" s="41" t="s">
        <v>3456</v>
      </c>
      <c r="AK2365" s="41">
        <v>3</v>
      </c>
      <c r="AL2365" s="186">
        <v>32177</v>
      </c>
    </row>
    <row r="2366" spans="31:38" x14ac:dyDescent="0.35">
      <c r="AE2366" s="41" t="str">
        <f t="shared" si="78"/>
        <v>CAPFOR_524_35_3_202324</v>
      </c>
      <c r="AF2366" s="41">
        <v>202324</v>
      </c>
      <c r="AG2366" s="41" t="s">
        <v>46</v>
      </c>
      <c r="AH2366" s="41">
        <v>524</v>
      </c>
      <c r="AI2366" s="41">
        <v>35</v>
      </c>
      <c r="AJ2366" s="41" t="s">
        <v>2044</v>
      </c>
      <c r="AK2366" s="41">
        <v>3</v>
      </c>
      <c r="AL2366" s="186">
        <v>4530</v>
      </c>
    </row>
    <row r="2367" spans="31:38" x14ac:dyDescent="0.35">
      <c r="AE2367" s="41" t="str">
        <f t="shared" si="78"/>
        <v>CAPFOR_524_36_3_202324</v>
      </c>
      <c r="AF2367" s="41">
        <v>202324</v>
      </c>
      <c r="AG2367" s="41" t="s">
        <v>46</v>
      </c>
      <c r="AH2367" s="41">
        <v>524</v>
      </c>
      <c r="AI2367" s="41">
        <v>36</v>
      </c>
      <c r="AJ2367" s="41" t="s">
        <v>3457</v>
      </c>
      <c r="AK2367" s="41">
        <v>3</v>
      </c>
      <c r="AL2367" s="186">
        <v>27647</v>
      </c>
    </row>
    <row r="2368" spans="31:38" x14ac:dyDescent="0.35">
      <c r="AE2368" s="41" t="str">
        <f t="shared" si="78"/>
        <v>CAPFOR_524_37_3_202324</v>
      </c>
      <c r="AF2368" s="41">
        <v>202324</v>
      </c>
      <c r="AG2368" s="41" t="s">
        <v>46</v>
      </c>
      <c r="AH2368" s="41">
        <v>524</v>
      </c>
      <c r="AI2368" s="41">
        <v>37</v>
      </c>
      <c r="AJ2368" s="41" t="s">
        <v>3458</v>
      </c>
      <c r="AK2368" s="41">
        <v>3</v>
      </c>
      <c r="AL2368" s="186">
        <v>467357</v>
      </c>
    </row>
    <row r="2369" spans="31:38" x14ac:dyDescent="0.35">
      <c r="AE2369" s="41" t="str">
        <f t="shared" si="78"/>
        <v>CAPFOR_524_38_3_202324</v>
      </c>
      <c r="AF2369" s="41">
        <v>202324</v>
      </c>
      <c r="AG2369" s="41" t="s">
        <v>46</v>
      </c>
      <c r="AH2369" s="41">
        <v>524</v>
      </c>
      <c r="AI2369" s="41">
        <v>38</v>
      </c>
      <c r="AJ2369" s="41" t="s">
        <v>2046</v>
      </c>
      <c r="AK2369" s="41">
        <v>3</v>
      </c>
      <c r="AL2369" s="186">
        <v>370084</v>
      </c>
    </row>
    <row r="2370" spans="31:38" x14ac:dyDescent="0.35">
      <c r="AE2370" s="41" t="str">
        <f t="shared" si="78"/>
        <v>CAPFOR_524_39_3_202324</v>
      </c>
      <c r="AF2370" s="41">
        <v>202324</v>
      </c>
      <c r="AG2370" s="41" t="s">
        <v>46</v>
      </c>
      <c r="AH2370" s="41">
        <v>524</v>
      </c>
      <c r="AI2370" s="41">
        <v>39</v>
      </c>
      <c r="AJ2370" s="41" t="s">
        <v>2047</v>
      </c>
      <c r="AK2370" s="41">
        <v>3</v>
      </c>
      <c r="AL2370" s="186">
        <v>3516</v>
      </c>
    </row>
    <row r="2371" spans="31:38" x14ac:dyDescent="0.35">
      <c r="AE2371" s="41" t="str">
        <f t="shared" si="78"/>
        <v>CAPFOR_524_40_3_202324</v>
      </c>
      <c r="AF2371" s="41">
        <v>202324</v>
      </c>
      <c r="AG2371" s="41" t="s">
        <v>46</v>
      </c>
      <c r="AH2371" s="41">
        <v>524</v>
      </c>
      <c r="AI2371" s="41">
        <v>40</v>
      </c>
      <c r="AJ2371" s="41" t="s">
        <v>2048</v>
      </c>
      <c r="AK2371" s="41">
        <v>3</v>
      </c>
      <c r="AL2371" s="186">
        <v>10000</v>
      </c>
    </row>
    <row r="2372" spans="31:38" x14ac:dyDescent="0.35">
      <c r="AE2372" s="41" t="str">
        <f t="shared" si="78"/>
        <v>CAPFOR_524_41_3_202324</v>
      </c>
      <c r="AF2372" s="41">
        <v>202324</v>
      </c>
      <c r="AG2372" s="41" t="s">
        <v>46</v>
      </c>
      <c r="AH2372" s="41">
        <v>524</v>
      </c>
      <c r="AI2372" s="41">
        <v>41</v>
      </c>
      <c r="AJ2372" s="41" t="s">
        <v>2049</v>
      </c>
      <c r="AK2372" s="41">
        <v>3</v>
      </c>
      <c r="AL2372" s="186">
        <v>436800</v>
      </c>
    </row>
    <row r="2373" spans="31:38" x14ac:dyDescent="0.35">
      <c r="AE2373" s="41" t="str">
        <f t="shared" si="78"/>
        <v>CAPFOR_524_42_3_202324</v>
      </c>
      <c r="AF2373" s="41">
        <v>202324</v>
      </c>
      <c r="AG2373" s="41" t="s">
        <v>46</v>
      </c>
      <c r="AH2373" s="41">
        <v>524</v>
      </c>
      <c r="AI2373" s="41">
        <v>42</v>
      </c>
      <c r="AJ2373" s="41" t="s">
        <v>2050</v>
      </c>
      <c r="AK2373" s="41">
        <v>3</v>
      </c>
      <c r="AL2373" s="186">
        <v>0</v>
      </c>
    </row>
    <row r="2374" spans="31:38" x14ac:dyDescent="0.35">
      <c r="AE2374" s="41" t="str">
        <f t="shared" ref="AE2374:AE2437" si="79">AG2374&amp;"_"&amp;AH2374&amp;"_"&amp;AI2374&amp;"_"&amp;AK2374&amp;"_"&amp;AF2374</f>
        <v>CAPFOR_524_43_3_202324</v>
      </c>
      <c r="AF2374" s="41">
        <v>202324</v>
      </c>
      <c r="AG2374" s="41" t="s">
        <v>46</v>
      </c>
      <c r="AH2374" s="41">
        <v>524</v>
      </c>
      <c r="AI2374" s="41">
        <v>43</v>
      </c>
      <c r="AJ2374" s="41" t="s">
        <v>2051</v>
      </c>
      <c r="AK2374" s="41">
        <v>3</v>
      </c>
      <c r="AL2374" s="186">
        <v>5000</v>
      </c>
    </row>
    <row r="2375" spans="31:38" x14ac:dyDescent="0.35">
      <c r="AE2375" s="41" t="str">
        <f t="shared" si="79"/>
        <v>CAPFOR_524_44_3_202324</v>
      </c>
      <c r="AF2375" s="41">
        <v>202324</v>
      </c>
      <c r="AG2375" s="41" t="s">
        <v>46</v>
      </c>
      <c r="AH2375" s="41">
        <v>524</v>
      </c>
      <c r="AI2375" s="41">
        <v>44</v>
      </c>
      <c r="AJ2375" s="41" t="s">
        <v>3261</v>
      </c>
      <c r="AK2375" s="41">
        <v>3</v>
      </c>
      <c r="AL2375" s="186">
        <v>476000</v>
      </c>
    </row>
    <row r="2376" spans="31:38" x14ac:dyDescent="0.35">
      <c r="AE2376" s="41" t="str">
        <f t="shared" si="79"/>
        <v>CAPFOR_524_45_3_202324</v>
      </c>
      <c r="AF2376" s="41">
        <v>202324</v>
      </c>
      <c r="AG2376" s="41" t="s">
        <v>46</v>
      </c>
      <c r="AH2376" s="41">
        <v>524</v>
      </c>
      <c r="AI2376" s="41">
        <v>45</v>
      </c>
      <c r="AJ2376" s="41" t="s">
        <v>3262</v>
      </c>
      <c r="AK2376" s="41">
        <v>3</v>
      </c>
      <c r="AL2376" s="186">
        <v>490000</v>
      </c>
    </row>
    <row r="2377" spans="31:38" x14ac:dyDescent="0.35">
      <c r="AE2377" s="41" t="str">
        <f t="shared" si="79"/>
        <v>CAPFOR_524_46_3_202324</v>
      </c>
      <c r="AF2377" s="41">
        <v>202324</v>
      </c>
      <c r="AG2377" s="41" t="s">
        <v>46</v>
      </c>
      <c r="AH2377" s="41">
        <v>524</v>
      </c>
      <c r="AI2377" s="41">
        <v>46</v>
      </c>
      <c r="AJ2377" s="41" t="s">
        <v>2060</v>
      </c>
      <c r="AK2377" s="41">
        <v>3</v>
      </c>
      <c r="AL2377" s="186">
        <v>0</v>
      </c>
    </row>
    <row r="2378" spans="31:38" x14ac:dyDescent="0.35">
      <c r="AE2378" s="41" t="str">
        <f t="shared" si="79"/>
        <v>CAPFOR_524_47_3_202324</v>
      </c>
      <c r="AF2378" s="41">
        <v>202324</v>
      </c>
      <c r="AG2378" s="41" t="s">
        <v>46</v>
      </c>
      <c r="AH2378" s="41">
        <v>524</v>
      </c>
      <c r="AI2378" s="41">
        <v>47</v>
      </c>
      <c r="AJ2378" s="41" t="s">
        <v>2061</v>
      </c>
      <c r="AK2378" s="41">
        <v>3</v>
      </c>
      <c r="AL2378" s="186">
        <v>0</v>
      </c>
    </row>
    <row r="2379" spans="31:38" x14ac:dyDescent="0.35">
      <c r="AE2379" s="41" t="str">
        <f t="shared" si="79"/>
        <v>CAPFOR_524_48_3_202324</v>
      </c>
      <c r="AF2379" s="41">
        <v>202324</v>
      </c>
      <c r="AG2379" s="41" t="s">
        <v>46</v>
      </c>
      <c r="AH2379" s="41">
        <v>524</v>
      </c>
      <c r="AI2379" s="41">
        <v>48</v>
      </c>
      <c r="AJ2379" s="41" t="s">
        <v>2029</v>
      </c>
      <c r="AK2379" s="41">
        <v>3</v>
      </c>
      <c r="AL2379" s="186">
        <v>0</v>
      </c>
    </row>
    <row r="2380" spans="31:38" x14ac:dyDescent="0.35">
      <c r="AE2380" s="41" t="str">
        <f t="shared" si="79"/>
        <v>CAPFOR_524_49_3_202324</v>
      </c>
      <c r="AF2380" s="41">
        <v>202324</v>
      </c>
      <c r="AG2380" s="41" t="s">
        <v>46</v>
      </c>
      <c r="AH2380" s="41">
        <v>524</v>
      </c>
      <c r="AI2380" s="41">
        <v>49</v>
      </c>
      <c r="AJ2380" s="41" t="s">
        <v>2030</v>
      </c>
      <c r="AK2380" s="41">
        <v>3</v>
      </c>
      <c r="AL2380" s="186">
        <v>0</v>
      </c>
    </row>
    <row r="2381" spans="31:38" x14ac:dyDescent="0.35">
      <c r="AE2381" s="41" t="str">
        <f t="shared" si="79"/>
        <v>CAPFOR_524_50_3_202324</v>
      </c>
      <c r="AF2381" s="41">
        <v>202324</v>
      </c>
      <c r="AG2381" s="41" t="s">
        <v>46</v>
      </c>
      <c r="AH2381" s="41">
        <v>524</v>
      </c>
      <c r="AI2381" s="41">
        <v>50</v>
      </c>
      <c r="AJ2381" s="41" t="s">
        <v>2031</v>
      </c>
      <c r="AK2381" s="41">
        <v>3</v>
      </c>
      <c r="AL2381" s="186">
        <v>556</v>
      </c>
    </row>
    <row r="2382" spans="31:38" x14ac:dyDescent="0.35">
      <c r="AE2382" s="41" t="str">
        <f t="shared" si="79"/>
        <v>CAPFOR_526_1_1_202324</v>
      </c>
      <c r="AF2382" s="41">
        <v>202324</v>
      </c>
      <c r="AG2382" s="41" t="s">
        <v>46</v>
      </c>
      <c r="AH2382" s="41">
        <v>526</v>
      </c>
      <c r="AI2382" s="41">
        <v>1</v>
      </c>
      <c r="AJ2382" s="41" t="s">
        <v>1334</v>
      </c>
      <c r="AK2382" s="41">
        <v>1</v>
      </c>
      <c r="AL2382" s="186">
        <v>16521</v>
      </c>
    </row>
    <row r="2383" spans="31:38" x14ac:dyDescent="0.35">
      <c r="AE2383" s="41" t="str">
        <f t="shared" si="79"/>
        <v>CAPFOR_526_2_1_202324</v>
      </c>
      <c r="AF2383" s="41">
        <v>202324</v>
      </c>
      <c r="AG2383" s="41" t="s">
        <v>46</v>
      </c>
      <c r="AH2383" s="41">
        <v>526</v>
      </c>
      <c r="AI2383" s="41">
        <v>2</v>
      </c>
      <c r="AJ2383" s="41" t="s">
        <v>3254</v>
      </c>
      <c r="AK2383" s="41">
        <v>1</v>
      </c>
      <c r="AL2383" s="186">
        <v>3213</v>
      </c>
    </row>
    <row r="2384" spans="31:38" x14ac:dyDescent="0.35">
      <c r="AE2384" s="41" t="str">
        <f t="shared" si="79"/>
        <v>CAPFOR_526_3_1_202324</v>
      </c>
      <c r="AF2384" s="41">
        <v>202324</v>
      </c>
      <c r="AG2384" s="41" t="s">
        <v>46</v>
      </c>
      <c r="AH2384" s="41">
        <v>526</v>
      </c>
      <c r="AI2384" s="41">
        <v>3</v>
      </c>
      <c r="AJ2384" s="41" t="s">
        <v>3165</v>
      </c>
      <c r="AK2384" s="41">
        <v>1</v>
      </c>
      <c r="AL2384" s="186">
        <v>2950</v>
      </c>
    </row>
    <row r="2385" spans="31:38" x14ac:dyDescent="0.35">
      <c r="AE2385" s="41" t="str">
        <f t="shared" si="79"/>
        <v>CAPFOR_526_4_1_202324</v>
      </c>
      <c r="AF2385" s="41">
        <v>202324</v>
      </c>
      <c r="AG2385" s="41" t="s">
        <v>46</v>
      </c>
      <c r="AH2385" s="41">
        <v>526</v>
      </c>
      <c r="AI2385" s="41">
        <v>4</v>
      </c>
      <c r="AJ2385" s="41" t="s">
        <v>3255</v>
      </c>
      <c r="AK2385" s="41">
        <v>1</v>
      </c>
      <c r="AL2385" s="186">
        <v>1138</v>
      </c>
    </row>
    <row r="2386" spans="31:38" x14ac:dyDescent="0.35">
      <c r="AE2386" s="41" t="str">
        <f t="shared" si="79"/>
        <v>CAPFOR_526_5_1_202324</v>
      </c>
      <c r="AF2386" s="41">
        <v>202324</v>
      </c>
      <c r="AG2386" s="41" t="s">
        <v>46</v>
      </c>
      <c r="AH2386" s="41">
        <v>526</v>
      </c>
      <c r="AI2386" s="41">
        <v>5</v>
      </c>
      <c r="AJ2386" s="41" t="s">
        <v>664</v>
      </c>
      <c r="AK2386" s="41">
        <v>1</v>
      </c>
      <c r="AL2386" s="186">
        <v>19085</v>
      </c>
    </row>
    <row r="2387" spans="31:38" x14ac:dyDescent="0.35">
      <c r="AE2387" s="41" t="str">
        <f t="shared" si="79"/>
        <v>CAPFOR_526_6_1_202324</v>
      </c>
      <c r="AF2387" s="41">
        <v>202324</v>
      </c>
      <c r="AG2387" s="41" t="s">
        <v>46</v>
      </c>
      <c r="AH2387" s="41">
        <v>526</v>
      </c>
      <c r="AI2387" s="41">
        <v>6</v>
      </c>
      <c r="AJ2387" s="41" t="s">
        <v>3192</v>
      </c>
      <c r="AK2387" s="41">
        <v>1</v>
      </c>
      <c r="AL2387" s="186">
        <v>9931</v>
      </c>
    </row>
    <row r="2388" spans="31:38" x14ac:dyDescent="0.35">
      <c r="AE2388" s="41" t="str">
        <f t="shared" si="79"/>
        <v>CAPFOR_526_7_1_202324</v>
      </c>
      <c r="AF2388" s="41">
        <v>202324</v>
      </c>
      <c r="AG2388" s="41" t="s">
        <v>46</v>
      </c>
      <c r="AH2388" s="41">
        <v>526</v>
      </c>
      <c r="AI2388" s="41">
        <v>7</v>
      </c>
      <c r="AJ2388" s="41" t="s">
        <v>2157</v>
      </c>
      <c r="AK2388" s="41">
        <v>1</v>
      </c>
      <c r="AL2388" s="186">
        <v>5696</v>
      </c>
    </row>
    <row r="2389" spans="31:38" x14ac:dyDescent="0.35">
      <c r="AE2389" s="41" t="str">
        <f t="shared" si="79"/>
        <v>CAPFOR_526_8_1_202324</v>
      </c>
      <c r="AF2389" s="41">
        <v>202324</v>
      </c>
      <c r="AG2389" s="41" t="s">
        <v>46</v>
      </c>
      <c r="AH2389" s="41">
        <v>526</v>
      </c>
      <c r="AI2389" s="41">
        <v>8</v>
      </c>
      <c r="AJ2389" s="41" t="s">
        <v>3449</v>
      </c>
      <c r="AK2389" s="41">
        <v>1</v>
      </c>
      <c r="AL2389" s="186">
        <v>35850</v>
      </c>
    </row>
    <row r="2390" spans="31:38" x14ac:dyDescent="0.35">
      <c r="AE2390" s="41" t="str">
        <f t="shared" si="79"/>
        <v>CAPFOR_526_9_1_202324</v>
      </c>
      <c r="AF2390" s="41">
        <v>202324</v>
      </c>
      <c r="AG2390" s="41" t="s">
        <v>46</v>
      </c>
      <c r="AH2390" s="41">
        <v>526</v>
      </c>
      <c r="AI2390" s="41">
        <v>9</v>
      </c>
      <c r="AJ2390" s="41" t="s">
        <v>2322</v>
      </c>
      <c r="AK2390" s="41">
        <v>1</v>
      </c>
      <c r="AL2390" s="186">
        <v>0</v>
      </c>
    </row>
    <row r="2391" spans="31:38" x14ac:dyDescent="0.35">
      <c r="AE2391" s="41" t="str">
        <f t="shared" si="79"/>
        <v>CAPFOR_526_10_1_202324</v>
      </c>
      <c r="AF2391" s="41">
        <v>202324</v>
      </c>
      <c r="AG2391" s="41" t="s">
        <v>46</v>
      </c>
      <c r="AH2391" s="41">
        <v>526</v>
      </c>
      <c r="AI2391" s="41">
        <v>10</v>
      </c>
      <c r="AJ2391" s="41" t="s">
        <v>3196</v>
      </c>
      <c r="AK2391" s="41">
        <v>1</v>
      </c>
      <c r="AL2391" s="186">
        <v>1546</v>
      </c>
    </row>
    <row r="2392" spans="31:38" x14ac:dyDescent="0.35">
      <c r="AE2392" s="41" t="str">
        <f t="shared" si="79"/>
        <v>CAPFOR_526_11_1_202324</v>
      </c>
      <c r="AF2392" s="41">
        <v>202324</v>
      </c>
      <c r="AG2392" s="41" t="s">
        <v>46</v>
      </c>
      <c r="AH2392" s="41">
        <v>526</v>
      </c>
      <c r="AI2392" s="41">
        <v>11</v>
      </c>
      <c r="AJ2392" s="41" t="s">
        <v>3450</v>
      </c>
      <c r="AK2392" s="41">
        <v>1</v>
      </c>
      <c r="AL2392" s="186">
        <v>1546</v>
      </c>
    </row>
    <row r="2393" spans="31:38" x14ac:dyDescent="0.35">
      <c r="AE2393" s="41" t="str">
        <f t="shared" si="79"/>
        <v>CAPFOR_526_12_1_202324</v>
      </c>
      <c r="AF2393" s="41">
        <v>202324</v>
      </c>
      <c r="AG2393" s="41" t="s">
        <v>46</v>
      </c>
      <c r="AH2393" s="41">
        <v>526</v>
      </c>
      <c r="AI2393" s="41">
        <v>12</v>
      </c>
      <c r="AJ2393" s="41" t="s">
        <v>3170</v>
      </c>
      <c r="AK2393" s="41">
        <v>1</v>
      </c>
      <c r="AL2393" s="186">
        <v>0</v>
      </c>
    </row>
    <row r="2394" spans="31:38" x14ac:dyDescent="0.35">
      <c r="AE2394" s="41" t="str">
        <f t="shared" si="79"/>
        <v>CAPFOR_526_13_1_202324</v>
      </c>
      <c r="AF2394" s="41">
        <v>202324</v>
      </c>
      <c r="AG2394" s="41" t="s">
        <v>46</v>
      </c>
      <c r="AH2394" s="41">
        <v>526</v>
      </c>
      <c r="AI2394" s="41">
        <v>13</v>
      </c>
      <c r="AJ2394" s="41" t="s">
        <v>3451</v>
      </c>
      <c r="AK2394" s="41">
        <v>1</v>
      </c>
      <c r="AL2394" s="186">
        <v>60080</v>
      </c>
    </row>
    <row r="2395" spans="31:38" x14ac:dyDescent="0.35">
      <c r="AE2395" s="41" t="str">
        <f t="shared" si="79"/>
        <v>CAPFOR_526_14_1_202324</v>
      </c>
      <c r="AF2395" s="41">
        <v>202324</v>
      </c>
      <c r="AG2395" s="41" t="s">
        <v>46</v>
      </c>
      <c r="AH2395" s="41">
        <v>526</v>
      </c>
      <c r="AI2395" s="41">
        <v>14</v>
      </c>
      <c r="AJ2395" s="41" t="s">
        <v>3452</v>
      </c>
      <c r="AK2395" s="41">
        <v>1</v>
      </c>
      <c r="AL2395" s="186">
        <v>0</v>
      </c>
    </row>
    <row r="2396" spans="31:38" x14ac:dyDescent="0.35">
      <c r="AE2396" s="41" t="str">
        <f t="shared" si="79"/>
        <v>CAPFOR_526_15_1_202324</v>
      </c>
      <c r="AF2396" s="41">
        <v>202324</v>
      </c>
      <c r="AG2396" s="41" t="s">
        <v>46</v>
      </c>
      <c r="AH2396" s="41">
        <v>526</v>
      </c>
      <c r="AI2396" s="41">
        <v>15</v>
      </c>
      <c r="AJ2396" s="41" t="s">
        <v>3256</v>
      </c>
      <c r="AK2396" s="41">
        <v>1</v>
      </c>
      <c r="AL2396" s="186">
        <v>0</v>
      </c>
    </row>
    <row r="2397" spans="31:38" x14ac:dyDescent="0.35">
      <c r="AE2397" s="41" t="str">
        <f t="shared" si="79"/>
        <v>CAPFOR_526_16_1_202324</v>
      </c>
      <c r="AF2397" s="41">
        <v>202324</v>
      </c>
      <c r="AG2397" s="41" t="s">
        <v>46</v>
      </c>
      <c r="AH2397" s="41">
        <v>526</v>
      </c>
      <c r="AI2397" s="41">
        <v>16</v>
      </c>
      <c r="AJ2397" s="41" t="s">
        <v>3453</v>
      </c>
      <c r="AK2397" s="41">
        <v>1</v>
      </c>
      <c r="AL2397" s="186">
        <v>60080</v>
      </c>
    </row>
    <row r="2398" spans="31:38" x14ac:dyDescent="0.35">
      <c r="AE2398" s="41" t="str">
        <f t="shared" si="79"/>
        <v>CAPFOR_526_17_1_202324</v>
      </c>
      <c r="AF2398" s="41">
        <v>202324</v>
      </c>
      <c r="AG2398" s="41" t="s">
        <v>46</v>
      </c>
      <c r="AH2398" s="41">
        <v>526</v>
      </c>
      <c r="AI2398" s="41">
        <v>17</v>
      </c>
      <c r="AJ2398" s="41" t="s">
        <v>2010</v>
      </c>
      <c r="AK2398" s="41">
        <v>1</v>
      </c>
      <c r="AL2398" s="186">
        <v>0</v>
      </c>
    </row>
    <row r="2399" spans="31:38" x14ac:dyDescent="0.35">
      <c r="AE2399" s="41" t="str">
        <f t="shared" si="79"/>
        <v>CAPFOR_526_17.1_1_202324</v>
      </c>
      <c r="AF2399" s="41">
        <v>202324</v>
      </c>
      <c r="AG2399" s="41" t="s">
        <v>46</v>
      </c>
      <c r="AH2399" s="41">
        <v>526</v>
      </c>
      <c r="AI2399" s="41">
        <v>17.100000000000001</v>
      </c>
      <c r="AJ2399" s="41" t="s">
        <v>3494</v>
      </c>
      <c r="AK2399" s="41">
        <v>1</v>
      </c>
      <c r="AL2399" s="186">
        <v>0</v>
      </c>
    </row>
    <row r="2400" spans="31:38" x14ac:dyDescent="0.35">
      <c r="AE2400" s="41" t="str">
        <f t="shared" si="79"/>
        <v>CAPFOR_526_19_3_202324</v>
      </c>
      <c r="AF2400" s="41">
        <v>202324</v>
      </c>
      <c r="AG2400" s="41" t="s">
        <v>46</v>
      </c>
      <c r="AH2400" s="41">
        <v>526</v>
      </c>
      <c r="AI2400" s="41">
        <v>19</v>
      </c>
      <c r="AJ2400" s="41" t="s">
        <v>3258</v>
      </c>
      <c r="AK2400" s="41">
        <v>3</v>
      </c>
      <c r="AL2400" s="186">
        <v>60080</v>
      </c>
    </row>
    <row r="2401" spans="31:38" x14ac:dyDescent="0.35">
      <c r="AE2401" s="41" t="str">
        <f t="shared" si="79"/>
        <v>CAPFOR_526_20_3_202324</v>
      </c>
      <c r="AF2401" s="41">
        <v>202324</v>
      </c>
      <c r="AG2401" s="41" t="s">
        <v>46</v>
      </c>
      <c r="AH2401" s="41">
        <v>526</v>
      </c>
      <c r="AI2401" s="41">
        <v>20</v>
      </c>
      <c r="AJ2401" s="41" t="s">
        <v>1308</v>
      </c>
      <c r="AK2401" s="41">
        <v>3</v>
      </c>
      <c r="AL2401" s="186">
        <v>0</v>
      </c>
    </row>
    <row r="2402" spans="31:38" x14ac:dyDescent="0.35">
      <c r="AE2402" s="41" t="str">
        <f t="shared" si="79"/>
        <v>CAPFOR_526_21_3_202324</v>
      </c>
      <c r="AF2402" s="41">
        <v>202324</v>
      </c>
      <c r="AG2402" s="41" t="s">
        <v>46</v>
      </c>
      <c r="AH2402" s="41">
        <v>526</v>
      </c>
      <c r="AI2402" s="41">
        <v>21</v>
      </c>
      <c r="AJ2402" s="41" t="s">
        <v>1309</v>
      </c>
      <c r="AK2402" s="41">
        <v>3</v>
      </c>
      <c r="AL2402" s="186">
        <v>0</v>
      </c>
    </row>
    <row r="2403" spans="31:38" x14ac:dyDescent="0.35">
      <c r="AE2403" s="41" t="str">
        <f t="shared" si="79"/>
        <v>CAPFOR_526_22_3_202324</v>
      </c>
      <c r="AF2403" s="41">
        <v>202324</v>
      </c>
      <c r="AG2403" s="41" t="s">
        <v>46</v>
      </c>
      <c r="AH2403" s="41">
        <v>526</v>
      </c>
      <c r="AI2403" s="41">
        <v>22</v>
      </c>
      <c r="AJ2403" s="41" t="s">
        <v>3454</v>
      </c>
      <c r="AK2403" s="41">
        <v>3</v>
      </c>
      <c r="AL2403" s="186">
        <v>0</v>
      </c>
    </row>
    <row r="2404" spans="31:38" x14ac:dyDescent="0.35">
      <c r="AE2404" s="41" t="str">
        <f t="shared" si="79"/>
        <v>CAPFOR_526_23_3_202324</v>
      </c>
      <c r="AF2404" s="41">
        <v>202324</v>
      </c>
      <c r="AG2404" s="41" t="s">
        <v>46</v>
      </c>
      <c r="AH2404" s="41">
        <v>526</v>
      </c>
      <c r="AI2404" s="41">
        <v>23</v>
      </c>
      <c r="AJ2404" s="41" t="s">
        <v>2027</v>
      </c>
      <c r="AK2404" s="41">
        <v>3</v>
      </c>
      <c r="AL2404" s="186">
        <v>3169</v>
      </c>
    </row>
    <row r="2405" spans="31:38" x14ac:dyDescent="0.35">
      <c r="AE2405" s="41" t="str">
        <f t="shared" si="79"/>
        <v>CAPFOR_526_25_3_202324</v>
      </c>
      <c r="AF2405" s="41">
        <v>202324</v>
      </c>
      <c r="AG2405" s="41" t="s">
        <v>46</v>
      </c>
      <c r="AH2405" s="41">
        <v>526</v>
      </c>
      <c r="AI2405" s="41">
        <v>25</v>
      </c>
      <c r="AJ2405" s="41" t="s">
        <v>1370</v>
      </c>
      <c r="AK2405" s="41">
        <v>3</v>
      </c>
      <c r="AL2405" s="186">
        <v>23976</v>
      </c>
    </row>
    <row r="2406" spans="31:38" x14ac:dyDescent="0.35">
      <c r="AE2406" s="41" t="str">
        <f t="shared" si="79"/>
        <v>CAPFOR_526_26_3_202324</v>
      </c>
      <c r="AF2406" s="41">
        <v>202324</v>
      </c>
      <c r="AG2406" s="41" t="s">
        <v>46</v>
      </c>
      <c r="AH2406" s="41">
        <v>526</v>
      </c>
      <c r="AI2406" s="41">
        <v>26</v>
      </c>
      <c r="AJ2406" s="41" t="s">
        <v>2032</v>
      </c>
      <c r="AK2406" s="41">
        <v>3</v>
      </c>
      <c r="AL2406" s="186">
        <v>1141</v>
      </c>
    </row>
    <row r="2407" spans="31:38" x14ac:dyDescent="0.35">
      <c r="AE2407" s="41" t="str">
        <f t="shared" si="79"/>
        <v>CAPFOR_526_27_3_202324</v>
      </c>
      <c r="AF2407" s="41">
        <v>202324</v>
      </c>
      <c r="AG2407" s="41" t="s">
        <v>46</v>
      </c>
      <c r="AH2407" s="41">
        <v>526</v>
      </c>
      <c r="AI2407" s="41">
        <v>27</v>
      </c>
      <c r="AJ2407" s="41" t="s">
        <v>2033</v>
      </c>
      <c r="AK2407" s="41">
        <v>3</v>
      </c>
      <c r="AL2407" s="186">
        <v>0</v>
      </c>
    </row>
    <row r="2408" spans="31:38" x14ac:dyDescent="0.35">
      <c r="AE2408" s="41" t="str">
        <f t="shared" si="79"/>
        <v>CAPFOR_526_28_3_202324</v>
      </c>
      <c r="AF2408" s="41">
        <v>202324</v>
      </c>
      <c r="AG2408" s="41" t="s">
        <v>46</v>
      </c>
      <c r="AH2408" s="41">
        <v>526</v>
      </c>
      <c r="AI2408" s="41">
        <v>28</v>
      </c>
      <c r="AJ2408" s="41" t="s">
        <v>2034</v>
      </c>
      <c r="AK2408" s="41">
        <v>3</v>
      </c>
      <c r="AL2408" s="186">
        <v>10707</v>
      </c>
    </row>
    <row r="2409" spans="31:38" x14ac:dyDescent="0.35">
      <c r="AE2409" s="41" t="str">
        <f t="shared" si="79"/>
        <v>CAPFOR_526_29_3_202324</v>
      </c>
      <c r="AF2409" s="41">
        <v>202324</v>
      </c>
      <c r="AG2409" s="41" t="s">
        <v>46</v>
      </c>
      <c r="AH2409" s="41">
        <v>526</v>
      </c>
      <c r="AI2409" s="41">
        <v>29</v>
      </c>
      <c r="AJ2409" s="41" t="s">
        <v>2035</v>
      </c>
      <c r="AK2409" s="41">
        <v>3</v>
      </c>
      <c r="AL2409" s="186">
        <v>0</v>
      </c>
    </row>
    <row r="2410" spans="31:38" x14ac:dyDescent="0.35">
      <c r="AE2410" s="41" t="str">
        <f t="shared" si="79"/>
        <v>CAPFOR_526_30_3_202324</v>
      </c>
      <c r="AF2410" s="41">
        <v>202324</v>
      </c>
      <c r="AG2410" s="41" t="s">
        <v>46</v>
      </c>
      <c r="AH2410" s="41">
        <v>526</v>
      </c>
      <c r="AI2410" s="41">
        <v>30</v>
      </c>
      <c r="AJ2410" s="41" t="s">
        <v>1357</v>
      </c>
      <c r="AK2410" s="41">
        <v>3</v>
      </c>
      <c r="AL2410" s="186">
        <v>5787</v>
      </c>
    </row>
    <row r="2411" spans="31:38" x14ac:dyDescent="0.35">
      <c r="AE2411" s="41" t="str">
        <f t="shared" si="79"/>
        <v>CAPFOR_526_30.1_3_202324</v>
      </c>
      <c r="AF2411" s="41">
        <v>202324</v>
      </c>
      <c r="AG2411" s="41" t="s">
        <v>46</v>
      </c>
      <c r="AH2411" s="41">
        <v>526</v>
      </c>
      <c r="AI2411" s="41">
        <v>30.1</v>
      </c>
      <c r="AJ2411" s="41" t="s">
        <v>3616</v>
      </c>
      <c r="AK2411" s="41">
        <v>3</v>
      </c>
      <c r="AL2411" s="186">
        <v>5787</v>
      </c>
    </row>
    <row r="2412" spans="31:38" x14ac:dyDescent="0.35">
      <c r="AE2412" s="41" t="str">
        <f t="shared" si="79"/>
        <v>CAPFOR_526_30.2_3_202324</v>
      </c>
      <c r="AF2412" s="41">
        <v>202324</v>
      </c>
      <c r="AG2412" s="41" t="s">
        <v>46</v>
      </c>
      <c r="AH2412" s="41">
        <v>526</v>
      </c>
      <c r="AI2412" s="41">
        <v>30.2</v>
      </c>
      <c r="AJ2412" s="41" t="s">
        <v>3617</v>
      </c>
      <c r="AK2412" s="41">
        <v>3</v>
      </c>
      <c r="AL2412" s="186">
        <v>0</v>
      </c>
    </row>
    <row r="2413" spans="31:38" x14ac:dyDescent="0.35">
      <c r="AE2413" s="41" t="str">
        <f t="shared" si="79"/>
        <v>CAPFOR_526_31_3_202324</v>
      </c>
      <c r="AF2413" s="41">
        <v>202324</v>
      </c>
      <c r="AG2413" s="41" t="s">
        <v>46</v>
      </c>
      <c r="AH2413" s="41">
        <v>526</v>
      </c>
      <c r="AI2413" s="41">
        <v>31</v>
      </c>
      <c r="AJ2413" s="41" t="s">
        <v>1358</v>
      </c>
      <c r="AK2413" s="41">
        <v>3</v>
      </c>
      <c r="AL2413" s="186">
        <v>15300</v>
      </c>
    </row>
    <row r="2414" spans="31:38" x14ac:dyDescent="0.35">
      <c r="AE2414" s="41" t="str">
        <f t="shared" si="79"/>
        <v>CAPFOR_526_31.1_3_202324</v>
      </c>
      <c r="AF2414" s="41">
        <v>202324</v>
      </c>
      <c r="AG2414" s="41" t="s">
        <v>46</v>
      </c>
      <c r="AH2414" s="41">
        <v>526</v>
      </c>
      <c r="AI2414" s="41">
        <v>31.1</v>
      </c>
      <c r="AJ2414" s="41" t="s">
        <v>2038</v>
      </c>
      <c r="AK2414" s="41">
        <v>3</v>
      </c>
      <c r="AL2414" s="186">
        <v>15300</v>
      </c>
    </row>
    <row r="2415" spans="31:38" x14ac:dyDescent="0.35">
      <c r="AE2415" s="41" t="str">
        <f t="shared" si="79"/>
        <v>CAPFOR_526_31.2_3_202324</v>
      </c>
      <c r="AF2415" s="41">
        <v>202324</v>
      </c>
      <c r="AG2415" s="41" t="s">
        <v>46</v>
      </c>
      <c r="AH2415" s="41">
        <v>526</v>
      </c>
      <c r="AI2415" s="41">
        <v>31.2</v>
      </c>
      <c r="AJ2415" s="41" t="s">
        <v>2039</v>
      </c>
      <c r="AK2415" s="41">
        <v>3</v>
      </c>
      <c r="AL2415" s="186">
        <v>0</v>
      </c>
    </row>
    <row r="2416" spans="31:38" x14ac:dyDescent="0.35">
      <c r="AE2416" s="41" t="str">
        <f t="shared" si="79"/>
        <v>CAPFOR_526_32_3_202324</v>
      </c>
      <c r="AF2416" s="41">
        <v>202324</v>
      </c>
      <c r="AG2416" s="41" t="s">
        <v>46</v>
      </c>
      <c r="AH2416" s="41">
        <v>526</v>
      </c>
      <c r="AI2416" s="41">
        <v>32</v>
      </c>
      <c r="AJ2416" s="41" t="s">
        <v>3455</v>
      </c>
      <c r="AK2416" s="41">
        <v>3</v>
      </c>
      <c r="AL2416" s="186">
        <v>60080</v>
      </c>
    </row>
    <row r="2417" spans="31:38" x14ac:dyDescent="0.35">
      <c r="AE2417" s="41" t="str">
        <f t="shared" si="79"/>
        <v>CAPFOR_526_33_3_202324</v>
      </c>
      <c r="AF2417" s="41">
        <v>202324</v>
      </c>
      <c r="AG2417" s="41" t="s">
        <v>46</v>
      </c>
      <c r="AH2417" s="41">
        <v>526</v>
      </c>
      <c r="AI2417" s="41">
        <v>33</v>
      </c>
      <c r="AJ2417" s="41" t="s">
        <v>2043</v>
      </c>
      <c r="AK2417" s="41">
        <v>3</v>
      </c>
      <c r="AL2417" s="186">
        <v>136806</v>
      </c>
    </row>
    <row r="2418" spans="31:38" x14ac:dyDescent="0.35">
      <c r="AE2418" s="41" t="str">
        <f t="shared" si="79"/>
        <v>CAPFOR_526_33.5_3_202324</v>
      </c>
      <c r="AF2418" s="41">
        <v>202324</v>
      </c>
      <c r="AG2418" s="41" t="s">
        <v>46</v>
      </c>
      <c r="AH2418" s="41">
        <v>526</v>
      </c>
      <c r="AI2418" s="41">
        <v>33.5</v>
      </c>
      <c r="AJ2418" s="41" t="s">
        <v>3281</v>
      </c>
      <c r="AK2418" s="41">
        <v>3</v>
      </c>
      <c r="AL2418" s="186">
        <v>5713</v>
      </c>
    </row>
    <row r="2419" spans="31:38" x14ac:dyDescent="0.35">
      <c r="AE2419" s="41" t="str">
        <f t="shared" si="79"/>
        <v>CAPFOR_526_34_3_202324</v>
      </c>
      <c r="AF2419" s="41">
        <v>202324</v>
      </c>
      <c r="AG2419" s="41" t="s">
        <v>46</v>
      </c>
      <c r="AH2419" s="41">
        <v>526</v>
      </c>
      <c r="AI2419" s="41">
        <v>34</v>
      </c>
      <c r="AJ2419" s="41" t="s">
        <v>3456</v>
      </c>
      <c r="AK2419" s="41">
        <v>3</v>
      </c>
      <c r="AL2419" s="186">
        <v>26800</v>
      </c>
    </row>
    <row r="2420" spans="31:38" x14ac:dyDescent="0.35">
      <c r="AE2420" s="41" t="str">
        <f t="shared" si="79"/>
        <v>CAPFOR_526_35_3_202324</v>
      </c>
      <c r="AF2420" s="41">
        <v>202324</v>
      </c>
      <c r="AG2420" s="41" t="s">
        <v>46</v>
      </c>
      <c r="AH2420" s="41">
        <v>526</v>
      </c>
      <c r="AI2420" s="41">
        <v>35</v>
      </c>
      <c r="AJ2420" s="41" t="s">
        <v>2044</v>
      </c>
      <c r="AK2420" s="41">
        <v>3</v>
      </c>
      <c r="AL2420" s="186">
        <v>1373</v>
      </c>
    </row>
    <row r="2421" spans="31:38" x14ac:dyDescent="0.35">
      <c r="AE2421" s="41" t="str">
        <f t="shared" si="79"/>
        <v>CAPFOR_526_36_3_202324</v>
      </c>
      <c r="AF2421" s="41">
        <v>202324</v>
      </c>
      <c r="AG2421" s="41" t="s">
        <v>46</v>
      </c>
      <c r="AH2421" s="41">
        <v>526</v>
      </c>
      <c r="AI2421" s="41">
        <v>36</v>
      </c>
      <c r="AJ2421" s="41" t="s">
        <v>3457</v>
      </c>
      <c r="AK2421" s="41">
        <v>3</v>
      </c>
      <c r="AL2421" s="186">
        <v>25427</v>
      </c>
    </row>
    <row r="2422" spans="31:38" x14ac:dyDescent="0.35">
      <c r="AE2422" s="41" t="str">
        <f t="shared" si="79"/>
        <v>CAPFOR_526_37_3_202324</v>
      </c>
      <c r="AF2422" s="41">
        <v>202324</v>
      </c>
      <c r="AG2422" s="41" t="s">
        <v>46</v>
      </c>
      <c r="AH2422" s="41">
        <v>526</v>
      </c>
      <c r="AI2422" s="41">
        <v>37</v>
      </c>
      <c r="AJ2422" s="41" t="s">
        <v>3458</v>
      </c>
      <c r="AK2422" s="41">
        <v>3</v>
      </c>
      <c r="AL2422" s="186">
        <v>162233</v>
      </c>
    </row>
    <row r="2423" spans="31:38" x14ac:dyDescent="0.35">
      <c r="AE2423" s="41" t="str">
        <f t="shared" si="79"/>
        <v>CAPFOR_526_38_3_202324</v>
      </c>
      <c r="AF2423" s="41">
        <v>202324</v>
      </c>
      <c r="AG2423" s="41" t="s">
        <v>46</v>
      </c>
      <c r="AH2423" s="41">
        <v>526</v>
      </c>
      <c r="AI2423" s="41">
        <v>38</v>
      </c>
      <c r="AJ2423" s="41" t="s">
        <v>2046</v>
      </c>
      <c r="AK2423" s="41">
        <v>3</v>
      </c>
      <c r="AL2423" s="186">
        <v>107812</v>
      </c>
    </row>
    <row r="2424" spans="31:38" x14ac:dyDescent="0.35">
      <c r="AE2424" s="41" t="str">
        <f t="shared" si="79"/>
        <v>CAPFOR_526_39_3_202324</v>
      </c>
      <c r="AF2424" s="41">
        <v>202324</v>
      </c>
      <c r="AG2424" s="41" t="s">
        <v>46</v>
      </c>
      <c r="AH2424" s="41">
        <v>526</v>
      </c>
      <c r="AI2424" s="41">
        <v>39</v>
      </c>
      <c r="AJ2424" s="41" t="s">
        <v>2047</v>
      </c>
      <c r="AK2424" s="41">
        <v>3</v>
      </c>
      <c r="AL2424" s="186">
        <v>5877</v>
      </c>
    </row>
    <row r="2425" spans="31:38" x14ac:dyDescent="0.35">
      <c r="AE2425" s="41" t="str">
        <f t="shared" si="79"/>
        <v>CAPFOR_526_40_3_202324</v>
      </c>
      <c r="AF2425" s="41">
        <v>202324</v>
      </c>
      <c r="AG2425" s="41" t="s">
        <v>46</v>
      </c>
      <c r="AH2425" s="41">
        <v>526</v>
      </c>
      <c r="AI2425" s="41">
        <v>40</v>
      </c>
      <c r="AJ2425" s="41" t="s">
        <v>2048</v>
      </c>
      <c r="AK2425" s="41">
        <v>3</v>
      </c>
      <c r="AL2425" s="186">
        <v>27948</v>
      </c>
    </row>
    <row r="2426" spans="31:38" x14ac:dyDescent="0.35">
      <c r="AE2426" s="41" t="str">
        <f t="shared" si="79"/>
        <v>CAPFOR_526_41_3_202324</v>
      </c>
      <c r="AF2426" s="41">
        <v>202324</v>
      </c>
      <c r="AG2426" s="41" t="s">
        <v>46</v>
      </c>
      <c r="AH2426" s="41">
        <v>526</v>
      </c>
      <c r="AI2426" s="41">
        <v>41</v>
      </c>
      <c r="AJ2426" s="41" t="s">
        <v>2049</v>
      </c>
      <c r="AK2426" s="41">
        <v>3</v>
      </c>
      <c r="AL2426" s="186">
        <v>115703</v>
      </c>
    </row>
    <row r="2427" spans="31:38" x14ac:dyDescent="0.35">
      <c r="AE2427" s="41" t="str">
        <f t="shared" si="79"/>
        <v>CAPFOR_526_42_3_202324</v>
      </c>
      <c r="AF2427" s="41">
        <v>202324</v>
      </c>
      <c r="AG2427" s="41" t="s">
        <v>46</v>
      </c>
      <c r="AH2427" s="41">
        <v>526</v>
      </c>
      <c r="AI2427" s="41">
        <v>42</v>
      </c>
      <c r="AJ2427" s="41" t="s">
        <v>2050</v>
      </c>
      <c r="AK2427" s="41">
        <v>3</v>
      </c>
      <c r="AL2427" s="186">
        <v>5713</v>
      </c>
    </row>
    <row r="2428" spans="31:38" x14ac:dyDescent="0.35">
      <c r="AE2428" s="41" t="str">
        <f t="shared" si="79"/>
        <v>CAPFOR_526_43_3_202324</v>
      </c>
      <c r="AF2428" s="41">
        <v>202324</v>
      </c>
      <c r="AG2428" s="41" t="s">
        <v>46</v>
      </c>
      <c r="AH2428" s="41">
        <v>526</v>
      </c>
      <c r="AI2428" s="41">
        <v>43</v>
      </c>
      <c r="AJ2428" s="41" t="s">
        <v>2051</v>
      </c>
      <c r="AK2428" s="41">
        <v>3</v>
      </c>
      <c r="AL2428" s="186">
        <v>18000</v>
      </c>
    </row>
    <row r="2429" spans="31:38" x14ac:dyDescent="0.35">
      <c r="AE2429" s="41" t="str">
        <f t="shared" si="79"/>
        <v>CAPFOR_526_44_3_202324</v>
      </c>
      <c r="AF2429" s="41">
        <v>202324</v>
      </c>
      <c r="AG2429" s="41" t="s">
        <v>46</v>
      </c>
      <c r="AH2429" s="41">
        <v>526</v>
      </c>
      <c r="AI2429" s="41">
        <v>44</v>
      </c>
      <c r="AJ2429" s="41" t="s">
        <v>3261</v>
      </c>
      <c r="AK2429" s="41">
        <v>3</v>
      </c>
      <c r="AL2429" s="186">
        <v>155000</v>
      </c>
    </row>
    <row r="2430" spans="31:38" x14ac:dyDescent="0.35">
      <c r="AE2430" s="41" t="str">
        <f t="shared" si="79"/>
        <v>CAPFOR_526_45_3_202324</v>
      </c>
      <c r="AF2430" s="41">
        <v>202324</v>
      </c>
      <c r="AG2430" s="41" t="s">
        <v>46</v>
      </c>
      <c r="AH2430" s="41">
        <v>526</v>
      </c>
      <c r="AI2430" s="41">
        <v>45</v>
      </c>
      <c r="AJ2430" s="41" t="s">
        <v>3262</v>
      </c>
      <c r="AK2430" s="41">
        <v>3</v>
      </c>
      <c r="AL2430" s="186">
        <v>162000</v>
      </c>
    </row>
    <row r="2431" spans="31:38" x14ac:dyDescent="0.35">
      <c r="AE2431" s="41" t="str">
        <f t="shared" si="79"/>
        <v>CAPFOR_526_46_3_202324</v>
      </c>
      <c r="AF2431" s="41">
        <v>202324</v>
      </c>
      <c r="AG2431" s="41" t="s">
        <v>46</v>
      </c>
      <c r="AH2431" s="41">
        <v>526</v>
      </c>
      <c r="AI2431" s="41">
        <v>46</v>
      </c>
      <c r="AJ2431" s="41" t="s">
        <v>2060</v>
      </c>
      <c r="AK2431" s="41">
        <v>3</v>
      </c>
      <c r="AL2431" s="186">
        <v>0</v>
      </c>
    </row>
    <row r="2432" spans="31:38" x14ac:dyDescent="0.35">
      <c r="AE2432" s="41" t="str">
        <f t="shared" si="79"/>
        <v>CAPFOR_526_47_3_202324</v>
      </c>
      <c r="AF2432" s="41">
        <v>202324</v>
      </c>
      <c r="AG2432" s="41" t="s">
        <v>46</v>
      </c>
      <c r="AH2432" s="41">
        <v>526</v>
      </c>
      <c r="AI2432" s="41">
        <v>47</v>
      </c>
      <c r="AJ2432" s="41" t="s">
        <v>2061</v>
      </c>
      <c r="AK2432" s="41">
        <v>3</v>
      </c>
      <c r="AL2432" s="186">
        <v>0</v>
      </c>
    </row>
    <row r="2433" spans="31:38" x14ac:dyDescent="0.35">
      <c r="AE2433" s="41" t="str">
        <f t="shared" si="79"/>
        <v>CAPFOR_526_48_3_202324</v>
      </c>
      <c r="AF2433" s="41">
        <v>202324</v>
      </c>
      <c r="AG2433" s="41" t="s">
        <v>46</v>
      </c>
      <c r="AH2433" s="41">
        <v>526</v>
      </c>
      <c r="AI2433" s="41">
        <v>48</v>
      </c>
      <c r="AJ2433" s="41" t="s">
        <v>2029</v>
      </c>
      <c r="AK2433" s="41">
        <v>3</v>
      </c>
      <c r="AL2433" s="186">
        <v>23976</v>
      </c>
    </row>
    <row r="2434" spans="31:38" x14ac:dyDescent="0.35">
      <c r="AE2434" s="41" t="str">
        <f t="shared" si="79"/>
        <v>CAPFOR_526_49_3_202324</v>
      </c>
      <c r="AF2434" s="41">
        <v>202324</v>
      </c>
      <c r="AG2434" s="41" t="s">
        <v>46</v>
      </c>
      <c r="AH2434" s="41">
        <v>526</v>
      </c>
      <c r="AI2434" s="41">
        <v>49</v>
      </c>
      <c r="AJ2434" s="41" t="s">
        <v>2030</v>
      </c>
      <c r="AK2434" s="41">
        <v>3</v>
      </c>
      <c r="AL2434" s="186">
        <v>0</v>
      </c>
    </row>
    <row r="2435" spans="31:38" x14ac:dyDescent="0.35">
      <c r="AE2435" s="41" t="str">
        <f t="shared" si="79"/>
        <v>CAPFOR_526_50_3_202324</v>
      </c>
      <c r="AF2435" s="41">
        <v>202324</v>
      </c>
      <c r="AG2435" s="41" t="s">
        <v>46</v>
      </c>
      <c r="AH2435" s="41">
        <v>526</v>
      </c>
      <c r="AI2435" s="41">
        <v>50</v>
      </c>
      <c r="AJ2435" s="41" t="s">
        <v>2031</v>
      </c>
      <c r="AK2435" s="41">
        <v>3</v>
      </c>
      <c r="AL2435" s="186">
        <v>0</v>
      </c>
    </row>
    <row r="2436" spans="31:38" x14ac:dyDescent="0.35">
      <c r="AE2436" s="41" t="str">
        <f t="shared" si="79"/>
        <v>CAPFOR_528_1_1_202324</v>
      </c>
      <c r="AF2436" s="41">
        <v>202324</v>
      </c>
      <c r="AG2436" s="41" t="s">
        <v>46</v>
      </c>
      <c r="AH2436" s="41">
        <v>528</v>
      </c>
      <c r="AI2436" s="41">
        <v>1</v>
      </c>
      <c r="AJ2436" s="41" t="s">
        <v>1334</v>
      </c>
      <c r="AK2436" s="41">
        <v>1</v>
      </c>
      <c r="AL2436" s="186">
        <v>34332.824800000002</v>
      </c>
    </row>
    <row r="2437" spans="31:38" x14ac:dyDescent="0.35">
      <c r="AE2437" s="41" t="str">
        <f t="shared" si="79"/>
        <v>CAPFOR_528_2_1_202324</v>
      </c>
      <c r="AF2437" s="41">
        <v>202324</v>
      </c>
      <c r="AG2437" s="41" t="s">
        <v>46</v>
      </c>
      <c r="AH2437" s="41">
        <v>528</v>
      </c>
      <c r="AI2437" s="41">
        <v>2</v>
      </c>
      <c r="AJ2437" s="41" t="s">
        <v>3254</v>
      </c>
      <c r="AK2437" s="41">
        <v>1</v>
      </c>
      <c r="AL2437" s="186">
        <v>563</v>
      </c>
    </row>
    <row r="2438" spans="31:38" x14ac:dyDescent="0.35">
      <c r="AE2438" s="41" t="str">
        <f t="shared" ref="AE2438:AE2501" si="80">AG2438&amp;"_"&amp;AH2438&amp;"_"&amp;AI2438&amp;"_"&amp;AK2438&amp;"_"&amp;AF2438</f>
        <v>CAPFOR_528_3_1_202324</v>
      </c>
      <c r="AF2438" s="41">
        <v>202324</v>
      </c>
      <c r="AG2438" s="41" t="s">
        <v>46</v>
      </c>
      <c r="AH2438" s="41">
        <v>528</v>
      </c>
      <c r="AI2438" s="41">
        <v>3</v>
      </c>
      <c r="AJ2438" s="41" t="s">
        <v>3165</v>
      </c>
      <c r="AK2438" s="41">
        <v>1</v>
      </c>
      <c r="AL2438" s="186">
        <v>3140.2785600000002</v>
      </c>
    </row>
    <row r="2439" spans="31:38" x14ac:dyDescent="0.35">
      <c r="AE2439" s="41" t="str">
        <f t="shared" si="80"/>
        <v>CAPFOR_528_4_1_202324</v>
      </c>
      <c r="AF2439" s="41">
        <v>202324</v>
      </c>
      <c r="AG2439" s="41" t="s">
        <v>46</v>
      </c>
      <c r="AH2439" s="41">
        <v>528</v>
      </c>
      <c r="AI2439" s="41">
        <v>4</v>
      </c>
      <c r="AJ2439" s="41" t="s">
        <v>3255</v>
      </c>
      <c r="AK2439" s="41">
        <v>1</v>
      </c>
      <c r="AL2439" s="186">
        <v>23566.140449999999</v>
      </c>
    </row>
    <row r="2440" spans="31:38" x14ac:dyDescent="0.35">
      <c r="AE2440" s="41" t="str">
        <f t="shared" si="80"/>
        <v>CAPFOR_528_5_1_202324</v>
      </c>
      <c r="AF2440" s="41">
        <v>202324</v>
      </c>
      <c r="AG2440" s="41" t="s">
        <v>46</v>
      </c>
      <c r="AH2440" s="41">
        <v>528</v>
      </c>
      <c r="AI2440" s="41">
        <v>5</v>
      </c>
      <c r="AJ2440" s="41" t="s">
        <v>664</v>
      </c>
      <c r="AK2440" s="41">
        <v>1</v>
      </c>
      <c r="AL2440" s="186">
        <v>26082.4529</v>
      </c>
    </row>
    <row r="2441" spans="31:38" x14ac:dyDescent="0.35">
      <c r="AE2441" s="41" t="str">
        <f t="shared" si="80"/>
        <v>CAPFOR_528_6_1_202324</v>
      </c>
      <c r="AF2441" s="41">
        <v>202324</v>
      </c>
      <c r="AG2441" s="41" t="s">
        <v>46</v>
      </c>
      <c r="AH2441" s="41">
        <v>528</v>
      </c>
      <c r="AI2441" s="41">
        <v>6</v>
      </c>
      <c r="AJ2441" s="41" t="s">
        <v>3192</v>
      </c>
      <c r="AK2441" s="41">
        <v>1</v>
      </c>
      <c r="AL2441" s="186">
        <v>13895.338599999999</v>
      </c>
    </row>
    <row r="2442" spans="31:38" x14ac:dyDescent="0.35">
      <c r="AE2442" s="41" t="str">
        <f t="shared" si="80"/>
        <v>CAPFOR_528_7_1_202324</v>
      </c>
      <c r="AF2442" s="41">
        <v>202324</v>
      </c>
      <c r="AG2442" s="41" t="s">
        <v>46</v>
      </c>
      <c r="AH2442" s="41">
        <v>528</v>
      </c>
      <c r="AI2442" s="41">
        <v>7</v>
      </c>
      <c r="AJ2442" s="41" t="s">
        <v>2157</v>
      </c>
      <c r="AK2442" s="41">
        <v>1</v>
      </c>
      <c r="AL2442" s="186">
        <v>7658.3410000000003</v>
      </c>
    </row>
    <row r="2443" spans="31:38" x14ac:dyDescent="0.35">
      <c r="AE2443" s="41" t="str">
        <f t="shared" si="80"/>
        <v>CAPFOR_528_8_1_202324</v>
      </c>
      <c r="AF2443" s="41">
        <v>202324</v>
      </c>
      <c r="AG2443" s="41" t="s">
        <v>46</v>
      </c>
      <c r="AH2443" s="41">
        <v>528</v>
      </c>
      <c r="AI2443" s="41">
        <v>8</v>
      </c>
      <c r="AJ2443" s="41" t="s">
        <v>3449</v>
      </c>
      <c r="AK2443" s="41">
        <v>1</v>
      </c>
      <c r="AL2443" s="186">
        <v>71202.272949999999</v>
      </c>
    </row>
    <row r="2444" spans="31:38" x14ac:dyDescent="0.35">
      <c r="AE2444" s="41" t="str">
        <f t="shared" si="80"/>
        <v>CAPFOR_528_9_1_202324</v>
      </c>
      <c r="AF2444" s="41">
        <v>202324</v>
      </c>
      <c r="AG2444" s="41" t="s">
        <v>46</v>
      </c>
      <c r="AH2444" s="41">
        <v>528</v>
      </c>
      <c r="AI2444" s="41">
        <v>9</v>
      </c>
      <c r="AJ2444" s="41" t="s">
        <v>2322</v>
      </c>
      <c r="AK2444" s="41">
        <v>1</v>
      </c>
      <c r="AL2444" s="186">
        <v>28074.42323</v>
      </c>
    </row>
    <row r="2445" spans="31:38" x14ac:dyDescent="0.35">
      <c r="AE2445" s="41" t="str">
        <f t="shared" si="80"/>
        <v>CAPFOR_528_10_1_202324</v>
      </c>
      <c r="AF2445" s="41">
        <v>202324</v>
      </c>
      <c r="AG2445" s="41" t="s">
        <v>46</v>
      </c>
      <c r="AH2445" s="41">
        <v>528</v>
      </c>
      <c r="AI2445" s="41">
        <v>10</v>
      </c>
      <c r="AJ2445" s="41" t="s">
        <v>3196</v>
      </c>
      <c r="AK2445" s="41">
        <v>1</v>
      </c>
      <c r="AL2445" s="186">
        <v>1165.876</v>
      </c>
    </row>
    <row r="2446" spans="31:38" x14ac:dyDescent="0.35">
      <c r="AE2446" s="41" t="str">
        <f t="shared" si="80"/>
        <v>CAPFOR_528_11_1_202324</v>
      </c>
      <c r="AF2446" s="41">
        <v>202324</v>
      </c>
      <c r="AG2446" s="41" t="s">
        <v>46</v>
      </c>
      <c r="AH2446" s="41">
        <v>528</v>
      </c>
      <c r="AI2446" s="41">
        <v>11</v>
      </c>
      <c r="AJ2446" s="41" t="s">
        <v>3450</v>
      </c>
      <c r="AK2446" s="41">
        <v>1</v>
      </c>
      <c r="AL2446" s="186">
        <v>29240.299230000001</v>
      </c>
    </row>
    <row r="2447" spans="31:38" x14ac:dyDescent="0.35">
      <c r="AE2447" s="41" t="str">
        <f t="shared" si="80"/>
        <v>CAPFOR_528_12_1_202324</v>
      </c>
      <c r="AF2447" s="41">
        <v>202324</v>
      </c>
      <c r="AG2447" s="41" t="s">
        <v>46</v>
      </c>
      <c r="AH2447" s="41">
        <v>528</v>
      </c>
      <c r="AI2447" s="41">
        <v>12</v>
      </c>
      <c r="AJ2447" s="41" t="s">
        <v>3170</v>
      </c>
      <c r="AK2447" s="41">
        <v>1</v>
      </c>
      <c r="AL2447" s="186">
        <v>0</v>
      </c>
    </row>
    <row r="2448" spans="31:38" x14ac:dyDescent="0.35">
      <c r="AE2448" s="41" t="str">
        <f t="shared" si="80"/>
        <v>CAPFOR_528_13_1_202324</v>
      </c>
      <c r="AF2448" s="41">
        <v>202324</v>
      </c>
      <c r="AG2448" s="41" t="s">
        <v>46</v>
      </c>
      <c r="AH2448" s="41">
        <v>528</v>
      </c>
      <c r="AI2448" s="41">
        <v>13</v>
      </c>
      <c r="AJ2448" s="41" t="s">
        <v>3451</v>
      </c>
      <c r="AK2448" s="41">
        <v>1</v>
      </c>
      <c r="AL2448" s="186">
        <v>138478.67554</v>
      </c>
    </row>
    <row r="2449" spans="31:38" x14ac:dyDescent="0.35">
      <c r="AE2449" s="41" t="str">
        <f t="shared" si="80"/>
        <v>CAPFOR_528_14_1_202324</v>
      </c>
      <c r="AF2449" s="41">
        <v>202324</v>
      </c>
      <c r="AG2449" s="41" t="s">
        <v>46</v>
      </c>
      <c r="AH2449" s="41">
        <v>528</v>
      </c>
      <c r="AI2449" s="41">
        <v>14</v>
      </c>
      <c r="AJ2449" s="41" t="s">
        <v>3452</v>
      </c>
      <c r="AK2449" s="41">
        <v>1</v>
      </c>
      <c r="AL2449" s="186">
        <v>0</v>
      </c>
    </row>
    <row r="2450" spans="31:38" x14ac:dyDescent="0.35">
      <c r="AE2450" s="41" t="str">
        <f t="shared" si="80"/>
        <v>CAPFOR_528_15_1_202324</v>
      </c>
      <c r="AF2450" s="41">
        <v>202324</v>
      </c>
      <c r="AG2450" s="41" t="s">
        <v>46</v>
      </c>
      <c r="AH2450" s="41">
        <v>528</v>
      </c>
      <c r="AI2450" s="41">
        <v>15</v>
      </c>
      <c r="AJ2450" s="41" t="s">
        <v>3256</v>
      </c>
      <c r="AK2450" s="41">
        <v>1</v>
      </c>
      <c r="AL2450" s="186">
        <v>0</v>
      </c>
    </row>
    <row r="2451" spans="31:38" x14ac:dyDescent="0.35">
      <c r="AE2451" s="41" t="str">
        <f t="shared" si="80"/>
        <v>CAPFOR_528_16_1_202324</v>
      </c>
      <c r="AF2451" s="41">
        <v>202324</v>
      </c>
      <c r="AG2451" s="41" t="s">
        <v>46</v>
      </c>
      <c r="AH2451" s="41">
        <v>528</v>
      </c>
      <c r="AI2451" s="41">
        <v>16</v>
      </c>
      <c r="AJ2451" s="41" t="s">
        <v>3453</v>
      </c>
      <c r="AK2451" s="41">
        <v>1</v>
      </c>
      <c r="AL2451" s="186">
        <v>138478.67554</v>
      </c>
    </row>
    <row r="2452" spans="31:38" x14ac:dyDescent="0.35">
      <c r="AE2452" s="41" t="str">
        <f t="shared" si="80"/>
        <v>CAPFOR_528_17_1_202324</v>
      </c>
      <c r="AF2452" s="41">
        <v>202324</v>
      </c>
      <c r="AG2452" s="41" t="s">
        <v>46</v>
      </c>
      <c r="AH2452" s="41">
        <v>528</v>
      </c>
      <c r="AI2452" s="41">
        <v>17</v>
      </c>
      <c r="AJ2452" s="41" t="s">
        <v>2010</v>
      </c>
      <c r="AK2452" s="41">
        <v>1</v>
      </c>
      <c r="AL2452" s="186">
        <v>0</v>
      </c>
    </row>
    <row r="2453" spans="31:38" x14ac:dyDescent="0.35">
      <c r="AE2453" s="41" t="str">
        <f t="shared" si="80"/>
        <v>CAPFOR_528_17.1_1_202324</v>
      </c>
      <c r="AF2453" s="41">
        <v>202324</v>
      </c>
      <c r="AG2453" s="41" t="s">
        <v>46</v>
      </c>
      <c r="AH2453" s="41">
        <v>528</v>
      </c>
      <c r="AI2453" s="41">
        <v>17.100000000000001</v>
      </c>
      <c r="AJ2453" s="41" t="s">
        <v>3494</v>
      </c>
      <c r="AK2453" s="41">
        <v>1</v>
      </c>
      <c r="AL2453" s="186">
        <v>4617.4930000000004</v>
      </c>
    </row>
    <row r="2454" spans="31:38" x14ac:dyDescent="0.35">
      <c r="AE2454" s="41" t="str">
        <f t="shared" si="80"/>
        <v>CAPFOR_528_19_3_202324</v>
      </c>
      <c r="AF2454" s="41">
        <v>202324</v>
      </c>
      <c r="AG2454" s="41" t="s">
        <v>46</v>
      </c>
      <c r="AH2454" s="41">
        <v>528</v>
      </c>
      <c r="AI2454" s="41">
        <v>19</v>
      </c>
      <c r="AJ2454" s="41" t="s">
        <v>3258</v>
      </c>
      <c r="AK2454" s="41">
        <v>3</v>
      </c>
      <c r="AL2454" s="186">
        <v>138478.67554</v>
      </c>
    </row>
    <row r="2455" spans="31:38" x14ac:dyDescent="0.35">
      <c r="AE2455" s="41" t="str">
        <f t="shared" si="80"/>
        <v>CAPFOR_528_20_3_202324</v>
      </c>
      <c r="AF2455" s="41">
        <v>202324</v>
      </c>
      <c r="AG2455" s="41" t="s">
        <v>46</v>
      </c>
      <c r="AH2455" s="41">
        <v>528</v>
      </c>
      <c r="AI2455" s="41">
        <v>20</v>
      </c>
      <c r="AJ2455" s="41" t="s">
        <v>1308</v>
      </c>
      <c r="AK2455" s="41">
        <v>3</v>
      </c>
      <c r="AL2455" s="186">
        <v>0</v>
      </c>
    </row>
    <row r="2456" spans="31:38" x14ac:dyDescent="0.35">
      <c r="AE2456" s="41" t="str">
        <f t="shared" si="80"/>
        <v>CAPFOR_528_21_3_202324</v>
      </c>
      <c r="AF2456" s="41">
        <v>202324</v>
      </c>
      <c r="AG2456" s="41" t="s">
        <v>46</v>
      </c>
      <c r="AH2456" s="41">
        <v>528</v>
      </c>
      <c r="AI2456" s="41">
        <v>21</v>
      </c>
      <c r="AJ2456" s="41" t="s">
        <v>1309</v>
      </c>
      <c r="AK2456" s="41">
        <v>3</v>
      </c>
      <c r="AL2456" s="186">
        <v>1051</v>
      </c>
    </row>
    <row r="2457" spans="31:38" x14ac:dyDescent="0.35">
      <c r="AE2457" s="41" t="str">
        <f t="shared" si="80"/>
        <v>CAPFOR_528_22_3_202324</v>
      </c>
      <c r="AF2457" s="41">
        <v>202324</v>
      </c>
      <c r="AG2457" s="41" t="s">
        <v>46</v>
      </c>
      <c r="AH2457" s="41">
        <v>528</v>
      </c>
      <c r="AI2457" s="41">
        <v>22</v>
      </c>
      <c r="AJ2457" s="41" t="s">
        <v>3454</v>
      </c>
      <c r="AK2457" s="41">
        <v>3</v>
      </c>
      <c r="AL2457" s="186">
        <v>1051</v>
      </c>
    </row>
    <row r="2458" spans="31:38" x14ac:dyDescent="0.35">
      <c r="AE2458" s="41" t="str">
        <f t="shared" si="80"/>
        <v>CAPFOR_528_23_3_202324</v>
      </c>
      <c r="AF2458" s="41">
        <v>202324</v>
      </c>
      <c r="AG2458" s="41" t="s">
        <v>46</v>
      </c>
      <c r="AH2458" s="41">
        <v>528</v>
      </c>
      <c r="AI2458" s="41">
        <v>23</v>
      </c>
      <c r="AJ2458" s="41" t="s">
        <v>2027</v>
      </c>
      <c r="AK2458" s="41">
        <v>3</v>
      </c>
      <c r="AL2458" s="186">
        <v>44116.1322</v>
      </c>
    </row>
    <row r="2459" spans="31:38" x14ac:dyDescent="0.35">
      <c r="AE2459" s="41" t="str">
        <f t="shared" si="80"/>
        <v>CAPFOR_528_25_3_202324</v>
      </c>
      <c r="AF2459" s="41">
        <v>202324</v>
      </c>
      <c r="AG2459" s="41" t="s">
        <v>46</v>
      </c>
      <c r="AH2459" s="41">
        <v>528</v>
      </c>
      <c r="AI2459" s="41">
        <v>25</v>
      </c>
      <c r="AJ2459" s="41" t="s">
        <v>1370</v>
      </c>
      <c r="AK2459" s="41">
        <v>3</v>
      </c>
      <c r="AL2459" s="186">
        <v>3042.4654</v>
      </c>
    </row>
    <row r="2460" spans="31:38" x14ac:dyDescent="0.35">
      <c r="AE2460" s="41" t="str">
        <f t="shared" si="80"/>
        <v>CAPFOR_528_26_3_202324</v>
      </c>
      <c r="AF2460" s="41">
        <v>202324</v>
      </c>
      <c r="AG2460" s="41" t="s">
        <v>46</v>
      </c>
      <c r="AH2460" s="41">
        <v>528</v>
      </c>
      <c r="AI2460" s="41">
        <v>26</v>
      </c>
      <c r="AJ2460" s="41" t="s">
        <v>2032</v>
      </c>
      <c r="AK2460" s="41">
        <v>3</v>
      </c>
      <c r="AL2460" s="186">
        <v>5588.3410000000003</v>
      </c>
    </row>
    <row r="2461" spans="31:38" x14ac:dyDescent="0.35">
      <c r="AE2461" s="41" t="str">
        <f t="shared" si="80"/>
        <v>CAPFOR_528_27_3_202324</v>
      </c>
      <c r="AF2461" s="41">
        <v>202324</v>
      </c>
      <c r="AG2461" s="41" t="s">
        <v>46</v>
      </c>
      <c r="AH2461" s="41">
        <v>528</v>
      </c>
      <c r="AI2461" s="41">
        <v>27</v>
      </c>
      <c r="AJ2461" s="41" t="s">
        <v>2033</v>
      </c>
      <c r="AK2461" s="41">
        <v>3</v>
      </c>
      <c r="AL2461" s="186">
        <v>3993</v>
      </c>
    </row>
    <row r="2462" spans="31:38" x14ac:dyDescent="0.35">
      <c r="AE2462" s="41" t="str">
        <f t="shared" si="80"/>
        <v>CAPFOR_528_28_3_202324</v>
      </c>
      <c r="AF2462" s="41">
        <v>202324</v>
      </c>
      <c r="AG2462" s="41" t="s">
        <v>46</v>
      </c>
      <c r="AH2462" s="41">
        <v>528</v>
      </c>
      <c r="AI2462" s="41">
        <v>28</v>
      </c>
      <c r="AJ2462" s="41" t="s">
        <v>2034</v>
      </c>
      <c r="AK2462" s="41">
        <v>3</v>
      </c>
      <c r="AL2462" s="186">
        <v>2165.2800000000002</v>
      </c>
    </row>
    <row r="2463" spans="31:38" x14ac:dyDescent="0.35">
      <c r="AE2463" s="41" t="str">
        <f t="shared" si="80"/>
        <v>CAPFOR_528_29_3_202324</v>
      </c>
      <c r="AF2463" s="41">
        <v>202324</v>
      </c>
      <c r="AG2463" s="41" t="s">
        <v>46</v>
      </c>
      <c r="AH2463" s="41">
        <v>528</v>
      </c>
      <c r="AI2463" s="41">
        <v>29</v>
      </c>
      <c r="AJ2463" s="41" t="s">
        <v>2035</v>
      </c>
      <c r="AK2463" s="41">
        <v>3</v>
      </c>
      <c r="AL2463" s="186">
        <v>8288.7463000000007</v>
      </c>
    </row>
    <row r="2464" spans="31:38" x14ac:dyDescent="0.35">
      <c r="AE2464" s="41" t="str">
        <f t="shared" si="80"/>
        <v>CAPFOR_528_30_3_202324</v>
      </c>
      <c r="AF2464" s="41">
        <v>202324</v>
      </c>
      <c r="AG2464" s="41" t="s">
        <v>46</v>
      </c>
      <c r="AH2464" s="41">
        <v>528</v>
      </c>
      <c r="AI2464" s="41">
        <v>30</v>
      </c>
      <c r="AJ2464" s="41" t="s">
        <v>1357</v>
      </c>
      <c r="AK2464" s="41">
        <v>3</v>
      </c>
      <c r="AL2464" s="186">
        <v>9919.9398000000001</v>
      </c>
    </row>
    <row r="2465" spans="31:38" x14ac:dyDescent="0.35">
      <c r="AE2465" s="41" t="str">
        <f t="shared" si="80"/>
        <v>CAPFOR_528_30.1_3_202324</v>
      </c>
      <c r="AF2465" s="41">
        <v>202324</v>
      </c>
      <c r="AG2465" s="41" t="s">
        <v>46</v>
      </c>
      <c r="AH2465" s="41">
        <v>528</v>
      </c>
      <c r="AI2465" s="41">
        <v>30.1</v>
      </c>
      <c r="AJ2465" s="41" t="s">
        <v>3616</v>
      </c>
      <c r="AK2465" s="41">
        <v>3</v>
      </c>
      <c r="AL2465" s="186">
        <v>9919.9398000000001</v>
      </c>
    </row>
    <row r="2466" spans="31:38" x14ac:dyDescent="0.35">
      <c r="AE2466" s="41" t="str">
        <f t="shared" si="80"/>
        <v>CAPFOR_528_30.2_3_202324</v>
      </c>
      <c r="AF2466" s="41">
        <v>202324</v>
      </c>
      <c r="AG2466" s="41" t="s">
        <v>46</v>
      </c>
      <c r="AH2466" s="41">
        <v>528</v>
      </c>
      <c r="AI2466" s="41">
        <v>30.2</v>
      </c>
      <c r="AJ2466" s="41" t="s">
        <v>3617</v>
      </c>
      <c r="AK2466" s="41">
        <v>3</v>
      </c>
      <c r="AL2466" s="186">
        <v>0</v>
      </c>
    </row>
    <row r="2467" spans="31:38" x14ac:dyDescent="0.35">
      <c r="AE2467" s="41" t="str">
        <f t="shared" si="80"/>
        <v>CAPFOR_528_31_3_202324</v>
      </c>
      <c r="AF2467" s="41">
        <v>202324</v>
      </c>
      <c r="AG2467" s="41" t="s">
        <v>46</v>
      </c>
      <c r="AH2467" s="41">
        <v>528</v>
      </c>
      <c r="AI2467" s="41">
        <v>31</v>
      </c>
      <c r="AJ2467" s="41" t="s">
        <v>1358</v>
      </c>
      <c r="AK2467" s="41">
        <v>3</v>
      </c>
      <c r="AL2467" s="186">
        <v>61364.770900000003</v>
      </c>
    </row>
    <row r="2468" spans="31:38" x14ac:dyDescent="0.35">
      <c r="AE2468" s="41" t="str">
        <f t="shared" si="80"/>
        <v>CAPFOR_528_31.1_3_202324</v>
      </c>
      <c r="AF2468" s="41">
        <v>202324</v>
      </c>
      <c r="AG2468" s="41" t="s">
        <v>46</v>
      </c>
      <c r="AH2468" s="41">
        <v>528</v>
      </c>
      <c r="AI2468" s="41">
        <v>31.1</v>
      </c>
      <c r="AJ2468" s="41" t="s">
        <v>2038</v>
      </c>
      <c r="AK2468" s="41">
        <v>3</v>
      </c>
      <c r="AL2468" s="186">
        <v>46999.217900000003</v>
      </c>
    </row>
    <row r="2469" spans="31:38" x14ac:dyDescent="0.35">
      <c r="AE2469" s="41" t="str">
        <f t="shared" si="80"/>
        <v>CAPFOR_528_31.2_3_202324</v>
      </c>
      <c r="AF2469" s="41">
        <v>202324</v>
      </c>
      <c r="AG2469" s="41" t="s">
        <v>46</v>
      </c>
      <c r="AH2469" s="41">
        <v>528</v>
      </c>
      <c r="AI2469" s="41">
        <v>31.2</v>
      </c>
      <c r="AJ2469" s="41" t="s">
        <v>2039</v>
      </c>
      <c r="AK2469" s="41">
        <v>3</v>
      </c>
      <c r="AL2469" s="186">
        <v>14365.553</v>
      </c>
    </row>
    <row r="2470" spans="31:38" x14ac:dyDescent="0.35">
      <c r="AE2470" s="41" t="str">
        <f t="shared" si="80"/>
        <v>CAPFOR_528_32_3_202324</v>
      </c>
      <c r="AF2470" s="41">
        <v>202324</v>
      </c>
      <c r="AG2470" s="41" t="s">
        <v>46</v>
      </c>
      <c r="AH2470" s="41">
        <v>528</v>
      </c>
      <c r="AI2470" s="41">
        <v>32</v>
      </c>
      <c r="AJ2470" s="41" t="s">
        <v>3455</v>
      </c>
      <c r="AK2470" s="41">
        <v>3</v>
      </c>
      <c r="AL2470" s="186">
        <v>138478.67560000002</v>
      </c>
    </row>
    <row r="2471" spans="31:38" x14ac:dyDescent="0.35">
      <c r="AE2471" s="41" t="str">
        <f t="shared" si="80"/>
        <v>CAPFOR_528_33_3_202324</v>
      </c>
      <c r="AF2471" s="41">
        <v>202324</v>
      </c>
      <c r="AG2471" s="41" t="s">
        <v>46</v>
      </c>
      <c r="AH2471" s="41">
        <v>528</v>
      </c>
      <c r="AI2471" s="41">
        <v>33</v>
      </c>
      <c r="AJ2471" s="41" t="s">
        <v>2043</v>
      </c>
      <c r="AK2471" s="41">
        <v>3</v>
      </c>
      <c r="AL2471" s="186">
        <v>266401.94280000002</v>
      </c>
    </row>
    <row r="2472" spans="31:38" x14ac:dyDescent="0.35">
      <c r="AE2472" s="41" t="str">
        <f t="shared" si="80"/>
        <v>CAPFOR_528_33.5_3_202324</v>
      </c>
      <c r="AF2472" s="41">
        <v>202324</v>
      </c>
      <c r="AG2472" s="41" t="s">
        <v>46</v>
      </c>
      <c r="AH2472" s="41">
        <v>528</v>
      </c>
      <c r="AI2472" s="41">
        <v>33.5</v>
      </c>
      <c r="AJ2472" s="41" t="s">
        <v>3281</v>
      </c>
      <c r="AK2472" s="41">
        <v>3</v>
      </c>
      <c r="AL2472" s="186">
        <v>0</v>
      </c>
    </row>
    <row r="2473" spans="31:38" x14ac:dyDescent="0.35">
      <c r="AE2473" s="41" t="str">
        <f t="shared" si="80"/>
        <v>CAPFOR_528_34_3_202324</v>
      </c>
      <c r="AF2473" s="41">
        <v>202324</v>
      </c>
      <c r="AG2473" s="41" t="s">
        <v>46</v>
      </c>
      <c r="AH2473" s="41">
        <v>528</v>
      </c>
      <c r="AI2473" s="41">
        <v>34</v>
      </c>
      <c r="AJ2473" s="41" t="s">
        <v>3456</v>
      </c>
      <c r="AK2473" s="41">
        <v>3</v>
      </c>
      <c r="AL2473" s="186">
        <v>71284.710699999996</v>
      </c>
    </row>
    <row r="2474" spans="31:38" x14ac:dyDescent="0.35">
      <c r="AE2474" s="41" t="str">
        <f t="shared" si="80"/>
        <v>CAPFOR_528_35_3_202324</v>
      </c>
      <c r="AF2474" s="41">
        <v>202324</v>
      </c>
      <c r="AG2474" s="41" t="s">
        <v>46</v>
      </c>
      <c r="AH2474" s="41">
        <v>528</v>
      </c>
      <c r="AI2474" s="41">
        <v>35</v>
      </c>
      <c r="AJ2474" s="41" t="s">
        <v>2044</v>
      </c>
      <c r="AK2474" s="41">
        <v>3</v>
      </c>
      <c r="AL2474" s="186">
        <v>6770.1027000000004</v>
      </c>
    </row>
    <row r="2475" spans="31:38" x14ac:dyDescent="0.35">
      <c r="AE2475" s="41" t="str">
        <f t="shared" si="80"/>
        <v>CAPFOR_528_36_3_202324</v>
      </c>
      <c r="AF2475" s="41">
        <v>202324</v>
      </c>
      <c r="AG2475" s="41" t="s">
        <v>46</v>
      </c>
      <c r="AH2475" s="41">
        <v>528</v>
      </c>
      <c r="AI2475" s="41">
        <v>36</v>
      </c>
      <c r="AJ2475" s="41" t="s">
        <v>3457</v>
      </c>
      <c r="AK2475" s="41">
        <v>3</v>
      </c>
      <c r="AL2475" s="186">
        <v>64514.607999999993</v>
      </c>
    </row>
    <row r="2476" spans="31:38" x14ac:dyDescent="0.35">
      <c r="AE2476" s="41" t="str">
        <f t="shared" si="80"/>
        <v>CAPFOR_528_37_3_202324</v>
      </c>
      <c r="AF2476" s="41">
        <v>202324</v>
      </c>
      <c r="AG2476" s="41" t="s">
        <v>46</v>
      </c>
      <c r="AH2476" s="41">
        <v>528</v>
      </c>
      <c r="AI2476" s="41">
        <v>37</v>
      </c>
      <c r="AJ2476" s="41" t="s">
        <v>3458</v>
      </c>
      <c r="AK2476" s="41">
        <v>3</v>
      </c>
      <c r="AL2476" s="186">
        <v>330916.55080000003</v>
      </c>
    </row>
    <row r="2477" spans="31:38" x14ac:dyDescent="0.35">
      <c r="AE2477" s="41" t="str">
        <f t="shared" si="80"/>
        <v>CAPFOR_528_38_3_202324</v>
      </c>
      <c r="AF2477" s="41">
        <v>202324</v>
      </c>
      <c r="AG2477" s="41" t="s">
        <v>46</v>
      </c>
      <c r="AH2477" s="41">
        <v>528</v>
      </c>
      <c r="AI2477" s="41">
        <v>38</v>
      </c>
      <c r="AJ2477" s="41" t="s">
        <v>2046</v>
      </c>
      <c r="AK2477" s="41">
        <v>3</v>
      </c>
      <c r="AL2477" s="186">
        <v>243349.57120000001</v>
      </c>
    </row>
    <row r="2478" spans="31:38" x14ac:dyDescent="0.35">
      <c r="AE2478" s="41" t="str">
        <f t="shared" si="80"/>
        <v>CAPFOR_528_39_3_202324</v>
      </c>
      <c r="AF2478" s="41">
        <v>202324</v>
      </c>
      <c r="AG2478" s="41" t="s">
        <v>46</v>
      </c>
      <c r="AH2478" s="41">
        <v>528</v>
      </c>
      <c r="AI2478" s="41">
        <v>39</v>
      </c>
      <c r="AJ2478" s="41" t="s">
        <v>2047</v>
      </c>
      <c r="AK2478" s="41">
        <v>3</v>
      </c>
      <c r="AL2478" s="186">
        <v>4515.0264999999999</v>
      </c>
    </row>
    <row r="2479" spans="31:38" x14ac:dyDescent="0.35">
      <c r="AE2479" s="41" t="str">
        <f t="shared" si="80"/>
        <v>CAPFOR_528_40_3_202324</v>
      </c>
      <c r="AF2479" s="41">
        <v>202324</v>
      </c>
      <c r="AG2479" s="41" t="s">
        <v>46</v>
      </c>
      <c r="AH2479" s="41">
        <v>528</v>
      </c>
      <c r="AI2479" s="41">
        <v>40</v>
      </c>
      <c r="AJ2479" s="41" t="s">
        <v>2048</v>
      </c>
      <c r="AK2479" s="41">
        <v>3</v>
      </c>
      <c r="AL2479" s="186">
        <v>73770.641499999998</v>
      </c>
    </row>
    <row r="2480" spans="31:38" x14ac:dyDescent="0.35">
      <c r="AE2480" s="41" t="str">
        <f t="shared" si="80"/>
        <v>CAPFOR_528_41_3_202324</v>
      </c>
      <c r="AF2480" s="41">
        <v>202324</v>
      </c>
      <c r="AG2480" s="41" t="s">
        <v>46</v>
      </c>
      <c r="AH2480" s="41">
        <v>528</v>
      </c>
      <c r="AI2480" s="41">
        <v>41</v>
      </c>
      <c r="AJ2480" s="41" t="s">
        <v>2049</v>
      </c>
      <c r="AK2480" s="41">
        <v>3</v>
      </c>
      <c r="AL2480" s="186">
        <v>295952.04889999999</v>
      </c>
    </row>
    <row r="2481" spans="31:38" x14ac:dyDescent="0.35">
      <c r="AE2481" s="41" t="str">
        <f t="shared" si="80"/>
        <v>CAPFOR_528_42_3_202324</v>
      </c>
      <c r="AF2481" s="41">
        <v>202324</v>
      </c>
      <c r="AG2481" s="41" t="s">
        <v>46</v>
      </c>
      <c r="AH2481" s="41">
        <v>528</v>
      </c>
      <c r="AI2481" s="41">
        <v>42</v>
      </c>
      <c r="AJ2481" s="41" t="s">
        <v>2050</v>
      </c>
      <c r="AK2481" s="41">
        <v>3</v>
      </c>
      <c r="AL2481" s="186">
        <v>4066.9648000000002</v>
      </c>
    </row>
    <row r="2482" spans="31:38" x14ac:dyDescent="0.35">
      <c r="AE2482" s="41" t="str">
        <f t="shared" si="80"/>
        <v>CAPFOR_528_43_3_202324</v>
      </c>
      <c r="AF2482" s="41">
        <v>202324</v>
      </c>
      <c r="AG2482" s="41" t="s">
        <v>46</v>
      </c>
      <c r="AH2482" s="41">
        <v>528</v>
      </c>
      <c r="AI2482" s="41">
        <v>43</v>
      </c>
      <c r="AJ2482" s="41" t="s">
        <v>2051</v>
      </c>
      <c r="AK2482" s="41">
        <v>3</v>
      </c>
      <c r="AL2482" s="186">
        <v>61811.254000000001</v>
      </c>
    </row>
    <row r="2483" spans="31:38" x14ac:dyDescent="0.35">
      <c r="AE2483" s="41" t="str">
        <f t="shared" si="80"/>
        <v>CAPFOR_528_44_3_202324</v>
      </c>
      <c r="AF2483" s="41">
        <v>202324</v>
      </c>
      <c r="AG2483" s="41" t="s">
        <v>46</v>
      </c>
      <c r="AH2483" s="41">
        <v>528</v>
      </c>
      <c r="AI2483" s="41">
        <v>44</v>
      </c>
      <c r="AJ2483" s="41" t="s">
        <v>3261</v>
      </c>
      <c r="AK2483" s="41">
        <v>3</v>
      </c>
      <c r="AL2483" s="186">
        <v>330000</v>
      </c>
    </row>
    <row r="2484" spans="31:38" x14ac:dyDescent="0.35">
      <c r="AE2484" s="41" t="str">
        <f t="shared" si="80"/>
        <v>CAPFOR_528_45_3_202324</v>
      </c>
      <c r="AF2484" s="41">
        <v>202324</v>
      </c>
      <c r="AG2484" s="41" t="s">
        <v>46</v>
      </c>
      <c r="AH2484" s="41">
        <v>528</v>
      </c>
      <c r="AI2484" s="41">
        <v>45</v>
      </c>
      <c r="AJ2484" s="41" t="s">
        <v>3262</v>
      </c>
      <c r="AK2484" s="41">
        <v>3</v>
      </c>
      <c r="AL2484" s="186">
        <v>340000</v>
      </c>
    </row>
    <row r="2485" spans="31:38" x14ac:dyDescent="0.35">
      <c r="AE2485" s="41" t="str">
        <f t="shared" si="80"/>
        <v>CAPFOR_528_46_3_202324</v>
      </c>
      <c r="AF2485" s="41">
        <v>202324</v>
      </c>
      <c r="AG2485" s="41" t="s">
        <v>46</v>
      </c>
      <c r="AH2485" s="41">
        <v>528</v>
      </c>
      <c r="AI2485" s="41">
        <v>46</v>
      </c>
      <c r="AJ2485" s="41" t="s">
        <v>2060</v>
      </c>
      <c r="AK2485" s="41">
        <v>3</v>
      </c>
      <c r="AL2485" s="186">
        <v>0</v>
      </c>
    </row>
    <row r="2486" spans="31:38" x14ac:dyDescent="0.35">
      <c r="AE2486" s="41" t="str">
        <f t="shared" si="80"/>
        <v>CAPFOR_528_47_3_202324</v>
      </c>
      <c r="AF2486" s="41">
        <v>202324</v>
      </c>
      <c r="AG2486" s="41" t="s">
        <v>46</v>
      </c>
      <c r="AH2486" s="41">
        <v>528</v>
      </c>
      <c r="AI2486" s="41">
        <v>47</v>
      </c>
      <c r="AJ2486" s="41" t="s">
        <v>2061</v>
      </c>
      <c r="AK2486" s="41">
        <v>3</v>
      </c>
      <c r="AL2486" s="186">
        <v>0</v>
      </c>
    </row>
    <row r="2487" spans="31:38" x14ac:dyDescent="0.35">
      <c r="AE2487" s="41" t="str">
        <f t="shared" si="80"/>
        <v>CAPFOR_528_48_3_202324</v>
      </c>
      <c r="AF2487" s="41">
        <v>202324</v>
      </c>
      <c r="AG2487" s="41" t="s">
        <v>46</v>
      </c>
      <c r="AH2487" s="41">
        <v>528</v>
      </c>
      <c r="AI2487" s="41">
        <v>48</v>
      </c>
      <c r="AJ2487" s="41" t="s">
        <v>2029</v>
      </c>
      <c r="AK2487" s="41">
        <v>3</v>
      </c>
      <c r="AL2487" s="186">
        <v>2855.3429999999998</v>
      </c>
    </row>
    <row r="2488" spans="31:38" x14ac:dyDescent="0.35">
      <c r="AE2488" s="41" t="str">
        <f t="shared" si="80"/>
        <v>CAPFOR_528_49_3_202324</v>
      </c>
      <c r="AF2488" s="41">
        <v>202324</v>
      </c>
      <c r="AG2488" s="41" t="s">
        <v>46</v>
      </c>
      <c r="AH2488" s="41">
        <v>528</v>
      </c>
      <c r="AI2488" s="41">
        <v>49</v>
      </c>
      <c r="AJ2488" s="41" t="s">
        <v>2030</v>
      </c>
      <c r="AK2488" s="41">
        <v>3</v>
      </c>
      <c r="AL2488" s="186">
        <v>0</v>
      </c>
    </row>
    <row r="2489" spans="31:38" x14ac:dyDescent="0.35">
      <c r="AE2489" s="41" t="str">
        <f t="shared" si="80"/>
        <v>CAPFOR_528_50_3_202324</v>
      </c>
      <c r="AF2489" s="41">
        <v>202324</v>
      </c>
      <c r="AG2489" s="41" t="s">
        <v>46</v>
      </c>
      <c r="AH2489" s="41">
        <v>528</v>
      </c>
      <c r="AI2489" s="41">
        <v>50</v>
      </c>
      <c r="AJ2489" s="41" t="s">
        <v>2031</v>
      </c>
      <c r="AK2489" s="41">
        <v>3</v>
      </c>
      <c r="AL2489" s="186">
        <v>187.1224</v>
      </c>
    </row>
    <row r="2490" spans="31:38" x14ac:dyDescent="0.35">
      <c r="AE2490" s="41" t="str">
        <f t="shared" si="80"/>
        <v>CAPFOR_530_1_1_202324</v>
      </c>
      <c r="AF2490" s="41">
        <v>202324</v>
      </c>
      <c r="AG2490" s="41" t="s">
        <v>46</v>
      </c>
      <c r="AH2490" s="41">
        <v>530</v>
      </c>
      <c r="AI2490" s="41">
        <v>1</v>
      </c>
      <c r="AJ2490" s="41" t="s">
        <v>1334</v>
      </c>
      <c r="AK2490" s="41">
        <v>1</v>
      </c>
      <c r="AL2490" s="186">
        <v>20328</v>
      </c>
    </row>
    <row r="2491" spans="31:38" x14ac:dyDescent="0.35">
      <c r="AE2491" s="41" t="str">
        <f t="shared" si="80"/>
        <v>CAPFOR_530_2_1_202324</v>
      </c>
      <c r="AF2491" s="41">
        <v>202324</v>
      </c>
      <c r="AG2491" s="41" t="s">
        <v>46</v>
      </c>
      <c r="AH2491" s="41">
        <v>530</v>
      </c>
      <c r="AI2491" s="41">
        <v>2</v>
      </c>
      <c r="AJ2491" s="41" t="s">
        <v>3254</v>
      </c>
      <c r="AK2491" s="41">
        <v>1</v>
      </c>
      <c r="AL2491" s="186">
        <v>0</v>
      </c>
    </row>
    <row r="2492" spans="31:38" x14ac:dyDescent="0.35">
      <c r="AE2492" s="41" t="str">
        <f t="shared" si="80"/>
        <v>CAPFOR_530_3_1_202324</v>
      </c>
      <c r="AF2492" s="41">
        <v>202324</v>
      </c>
      <c r="AG2492" s="41" t="s">
        <v>46</v>
      </c>
      <c r="AH2492" s="41">
        <v>530</v>
      </c>
      <c r="AI2492" s="41">
        <v>3</v>
      </c>
      <c r="AJ2492" s="41" t="s">
        <v>3165</v>
      </c>
      <c r="AK2492" s="41">
        <v>1</v>
      </c>
      <c r="AL2492" s="186">
        <v>28523</v>
      </c>
    </row>
    <row r="2493" spans="31:38" x14ac:dyDescent="0.35">
      <c r="AE2493" s="41" t="str">
        <f t="shared" si="80"/>
        <v>CAPFOR_530_4_1_202324</v>
      </c>
      <c r="AF2493" s="41">
        <v>202324</v>
      </c>
      <c r="AG2493" s="41" t="s">
        <v>46</v>
      </c>
      <c r="AH2493" s="41">
        <v>530</v>
      </c>
      <c r="AI2493" s="41">
        <v>4</v>
      </c>
      <c r="AJ2493" s="41" t="s">
        <v>3255</v>
      </c>
      <c r="AK2493" s="41">
        <v>1</v>
      </c>
      <c r="AL2493" s="186">
        <v>28500</v>
      </c>
    </row>
    <row r="2494" spans="31:38" x14ac:dyDescent="0.35">
      <c r="AE2494" s="41" t="str">
        <f t="shared" si="80"/>
        <v>CAPFOR_530_5_1_202324</v>
      </c>
      <c r="AF2494" s="41">
        <v>202324</v>
      </c>
      <c r="AG2494" s="41" t="s">
        <v>46</v>
      </c>
      <c r="AH2494" s="41">
        <v>530</v>
      </c>
      <c r="AI2494" s="41">
        <v>5</v>
      </c>
      <c r="AJ2494" s="41" t="s">
        <v>664</v>
      </c>
      <c r="AK2494" s="41">
        <v>1</v>
      </c>
      <c r="AL2494" s="186">
        <v>700</v>
      </c>
    </row>
    <row r="2495" spans="31:38" x14ac:dyDescent="0.35">
      <c r="AE2495" s="41" t="str">
        <f t="shared" si="80"/>
        <v>CAPFOR_530_6_1_202324</v>
      </c>
      <c r="AF2495" s="41">
        <v>202324</v>
      </c>
      <c r="AG2495" s="41" t="s">
        <v>46</v>
      </c>
      <c r="AH2495" s="41">
        <v>530</v>
      </c>
      <c r="AI2495" s="41">
        <v>6</v>
      </c>
      <c r="AJ2495" s="41" t="s">
        <v>3192</v>
      </c>
      <c r="AK2495" s="41">
        <v>1</v>
      </c>
      <c r="AL2495" s="186">
        <v>62839</v>
      </c>
    </row>
    <row r="2496" spans="31:38" x14ac:dyDescent="0.35">
      <c r="AE2496" s="41" t="str">
        <f t="shared" si="80"/>
        <v>CAPFOR_530_7_1_202324</v>
      </c>
      <c r="AF2496" s="41">
        <v>202324</v>
      </c>
      <c r="AG2496" s="41" t="s">
        <v>46</v>
      </c>
      <c r="AH2496" s="41">
        <v>530</v>
      </c>
      <c r="AI2496" s="41">
        <v>7</v>
      </c>
      <c r="AJ2496" s="41" t="s">
        <v>2157</v>
      </c>
      <c r="AK2496" s="41">
        <v>1</v>
      </c>
      <c r="AL2496" s="186">
        <v>7553</v>
      </c>
    </row>
    <row r="2497" spans="31:38" x14ac:dyDescent="0.35">
      <c r="AE2497" s="41" t="str">
        <f t="shared" si="80"/>
        <v>CAPFOR_530_8_1_202324</v>
      </c>
      <c r="AF2497" s="41">
        <v>202324</v>
      </c>
      <c r="AG2497" s="41" t="s">
        <v>46</v>
      </c>
      <c r="AH2497" s="41">
        <v>530</v>
      </c>
      <c r="AI2497" s="41">
        <v>8</v>
      </c>
      <c r="AJ2497" s="41" t="s">
        <v>3449</v>
      </c>
      <c r="AK2497" s="41">
        <v>1</v>
      </c>
      <c r="AL2497" s="186">
        <v>99592</v>
      </c>
    </row>
    <row r="2498" spans="31:38" x14ac:dyDescent="0.35">
      <c r="AE2498" s="41" t="str">
        <f t="shared" si="80"/>
        <v>CAPFOR_530_9_1_202324</v>
      </c>
      <c r="AF2498" s="41">
        <v>202324</v>
      </c>
      <c r="AG2498" s="41" t="s">
        <v>46</v>
      </c>
      <c r="AH2498" s="41">
        <v>530</v>
      </c>
      <c r="AI2498" s="41">
        <v>9</v>
      </c>
      <c r="AJ2498" s="41" t="s">
        <v>2322</v>
      </c>
      <c r="AK2498" s="41">
        <v>1</v>
      </c>
      <c r="AL2498" s="186">
        <v>33836</v>
      </c>
    </row>
    <row r="2499" spans="31:38" x14ac:dyDescent="0.35">
      <c r="AE2499" s="41" t="str">
        <f t="shared" si="80"/>
        <v>CAPFOR_530_10_1_202324</v>
      </c>
      <c r="AF2499" s="41">
        <v>202324</v>
      </c>
      <c r="AG2499" s="41" t="s">
        <v>46</v>
      </c>
      <c r="AH2499" s="41">
        <v>530</v>
      </c>
      <c r="AI2499" s="41">
        <v>10</v>
      </c>
      <c r="AJ2499" s="41" t="s">
        <v>3196</v>
      </c>
      <c r="AK2499" s="41">
        <v>1</v>
      </c>
      <c r="AL2499" s="186">
        <v>2700</v>
      </c>
    </row>
    <row r="2500" spans="31:38" x14ac:dyDescent="0.35">
      <c r="AE2500" s="41" t="str">
        <f t="shared" si="80"/>
        <v>CAPFOR_530_11_1_202324</v>
      </c>
      <c r="AF2500" s="41">
        <v>202324</v>
      </c>
      <c r="AG2500" s="41" t="s">
        <v>46</v>
      </c>
      <c r="AH2500" s="41">
        <v>530</v>
      </c>
      <c r="AI2500" s="41">
        <v>11</v>
      </c>
      <c r="AJ2500" s="41" t="s">
        <v>3450</v>
      </c>
      <c r="AK2500" s="41">
        <v>1</v>
      </c>
      <c r="AL2500" s="186">
        <v>36536</v>
      </c>
    </row>
    <row r="2501" spans="31:38" x14ac:dyDescent="0.35">
      <c r="AE2501" s="41" t="str">
        <f t="shared" si="80"/>
        <v>CAPFOR_530_12_1_202324</v>
      </c>
      <c r="AF2501" s="41">
        <v>202324</v>
      </c>
      <c r="AG2501" s="41" t="s">
        <v>46</v>
      </c>
      <c r="AH2501" s="41">
        <v>530</v>
      </c>
      <c r="AI2501" s="41">
        <v>12</v>
      </c>
      <c r="AJ2501" s="41" t="s">
        <v>3170</v>
      </c>
      <c r="AK2501" s="41">
        <v>1</v>
      </c>
      <c r="AL2501" s="186">
        <v>0</v>
      </c>
    </row>
    <row r="2502" spans="31:38" x14ac:dyDescent="0.35">
      <c r="AE2502" s="41" t="str">
        <f t="shared" ref="AE2502:AE2565" si="81">AG2502&amp;"_"&amp;AH2502&amp;"_"&amp;AI2502&amp;"_"&amp;AK2502&amp;"_"&amp;AF2502</f>
        <v>CAPFOR_530_13_1_202324</v>
      </c>
      <c r="AF2502" s="41">
        <v>202324</v>
      </c>
      <c r="AG2502" s="41" t="s">
        <v>46</v>
      </c>
      <c r="AH2502" s="41">
        <v>530</v>
      </c>
      <c r="AI2502" s="41">
        <v>13</v>
      </c>
      <c r="AJ2502" s="41" t="s">
        <v>3451</v>
      </c>
      <c r="AK2502" s="41">
        <v>1</v>
      </c>
      <c r="AL2502" s="186">
        <v>184979</v>
      </c>
    </row>
    <row r="2503" spans="31:38" x14ac:dyDescent="0.35">
      <c r="AE2503" s="41" t="str">
        <f t="shared" si="81"/>
        <v>CAPFOR_530_14_1_202324</v>
      </c>
      <c r="AF2503" s="41">
        <v>202324</v>
      </c>
      <c r="AG2503" s="41" t="s">
        <v>46</v>
      </c>
      <c r="AH2503" s="41">
        <v>530</v>
      </c>
      <c r="AI2503" s="41">
        <v>14</v>
      </c>
      <c r="AJ2503" s="41" t="s">
        <v>3452</v>
      </c>
      <c r="AK2503" s="41">
        <v>1</v>
      </c>
      <c r="AL2503" s="186">
        <v>0</v>
      </c>
    </row>
    <row r="2504" spans="31:38" x14ac:dyDescent="0.35">
      <c r="AE2504" s="41" t="str">
        <f t="shared" si="81"/>
        <v>CAPFOR_530_15_1_202324</v>
      </c>
      <c r="AF2504" s="41">
        <v>202324</v>
      </c>
      <c r="AG2504" s="41" t="s">
        <v>46</v>
      </c>
      <c r="AH2504" s="41">
        <v>530</v>
      </c>
      <c r="AI2504" s="41">
        <v>15</v>
      </c>
      <c r="AJ2504" s="41" t="s">
        <v>3256</v>
      </c>
      <c r="AK2504" s="41">
        <v>1</v>
      </c>
      <c r="AL2504" s="186">
        <v>0</v>
      </c>
    </row>
    <row r="2505" spans="31:38" x14ac:dyDescent="0.35">
      <c r="AE2505" s="41" t="str">
        <f t="shared" si="81"/>
        <v>CAPFOR_530_16_1_202324</v>
      </c>
      <c r="AF2505" s="41">
        <v>202324</v>
      </c>
      <c r="AG2505" s="41" t="s">
        <v>46</v>
      </c>
      <c r="AH2505" s="41">
        <v>530</v>
      </c>
      <c r="AI2505" s="41">
        <v>16</v>
      </c>
      <c r="AJ2505" s="41" t="s">
        <v>3453</v>
      </c>
      <c r="AK2505" s="41">
        <v>1</v>
      </c>
      <c r="AL2505" s="186">
        <v>184979</v>
      </c>
    </row>
    <row r="2506" spans="31:38" x14ac:dyDescent="0.35">
      <c r="AE2506" s="41" t="str">
        <f t="shared" si="81"/>
        <v>CAPFOR_530_17_1_202324</v>
      </c>
      <c r="AF2506" s="41">
        <v>202324</v>
      </c>
      <c r="AG2506" s="41" t="s">
        <v>46</v>
      </c>
      <c r="AH2506" s="41">
        <v>530</v>
      </c>
      <c r="AI2506" s="41">
        <v>17</v>
      </c>
      <c r="AJ2506" s="41" t="s">
        <v>2010</v>
      </c>
      <c r="AK2506" s="41">
        <v>1</v>
      </c>
      <c r="AL2506" s="186">
        <v>0</v>
      </c>
    </row>
    <row r="2507" spans="31:38" x14ac:dyDescent="0.35">
      <c r="AE2507" s="41" t="str">
        <f t="shared" si="81"/>
        <v>CAPFOR_530_17.1_1_202324</v>
      </c>
      <c r="AF2507" s="41">
        <v>202324</v>
      </c>
      <c r="AG2507" s="41" t="s">
        <v>46</v>
      </c>
      <c r="AH2507" s="41">
        <v>530</v>
      </c>
      <c r="AI2507" s="41">
        <v>17.100000000000001</v>
      </c>
      <c r="AJ2507" s="41" t="s">
        <v>3494</v>
      </c>
      <c r="AK2507" s="41">
        <v>1</v>
      </c>
      <c r="AL2507" s="186">
        <v>70226</v>
      </c>
    </row>
    <row r="2508" spans="31:38" x14ac:dyDescent="0.35">
      <c r="AE2508" s="41" t="str">
        <f t="shared" si="81"/>
        <v>CAPFOR_530_19_3_202324</v>
      </c>
      <c r="AF2508" s="41">
        <v>202324</v>
      </c>
      <c r="AG2508" s="41" t="s">
        <v>46</v>
      </c>
      <c r="AH2508" s="41">
        <v>530</v>
      </c>
      <c r="AI2508" s="41">
        <v>19</v>
      </c>
      <c r="AJ2508" s="41" t="s">
        <v>3258</v>
      </c>
      <c r="AK2508" s="41">
        <v>3</v>
      </c>
      <c r="AL2508" s="186">
        <v>184979</v>
      </c>
    </row>
    <row r="2509" spans="31:38" x14ac:dyDescent="0.35">
      <c r="AE2509" s="41" t="str">
        <f t="shared" si="81"/>
        <v>CAPFOR_530_20_3_202324</v>
      </c>
      <c r="AF2509" s="41">
        <v>202324</v>
      </c>
      <c r="AG2509" s="41" t="s">
        <v>46</v>
      </c>
      <c r="AH2509" s="41">
        <v>530</v>
      </c>
      <c r="AI2509" s="41">
        <v>20</v>
      </c>
      <c r="AJ2509" s="41" t="s">
        <v>1308</v>
      </c>
      <c r="AK2509" s="41">
        <v>3</v>
      </c>
      <c r="AL2509" s="186">
        <v>0</v>
      </c>
    </row>
    <row r="2510" spans="31:38" x14ac:dyDescent="0.35">
      <c r="AE2510" s="41" t="str">
        <f t="shared" si="81"/>
        <v>CAPFOR_530_21_3_202324</v>
      </c>
      <c r="AF2510" s="41">
        <v>202324</v>
      </c>
      <c r="AG2510" s="41" t="s">
        <v>46</v>
      </c>
      <c r="AH2510" s="41">
        <v>530</v>
      </c>
      <c r="AI2510" s="41">
        <v>21</v>
      </c>
      <c r="AJ2510" s="41" t="s">
        <v>1309</v>
      </c>
      <c r="AK2510" s="41">
        <v>3</v>
      </c>
      <c r="AL2510" s="186">
        <v>2000</v>
      </c>
    </row>
    <row r="2511" spans="31:38" x14ac:dyDescent="0.35">
      <c r="AE2511" s="41" t="str">
        <f t="shared" si="81"/>
        <v>CAPFOR_530_22_3_202324</v>
      </c>
      <c r="AF2511" s="41">
        <v>202324</v>
      </c>
      <c r="AG2511" s="41" t="s">
        <v>46</v>
      </c>
      <c r="AH2511" s="41">
        <v>530</v>
      </c>
      <c r="AI2511" s="41">
        <v>22</v>
      </c>
      <c r="AJ2511" s="41" t="s">
        <v>3454</v>
      </c>
      <c r="AK2511" s="41">
        <v>3</v>
      </c>
      <c r="AL2511" s="186">
        <v>2000</v>
      </c>
    </row>
    <row r="2512" spans="31:38" x14ac:dyDescent="0.35">
      <c r="AE2512" s="41" t="str">
        <f t="shared" si="81"/>
        <v>CAPFOR_530_23_3_202324</v>
      </c>
      <c r="AF2512" s="41">
        <v>202324</v>
      </c>
      <c r="AG2512" s="41" t="s">
        <v>46</v>
      </c>
      <c r="AH2512" s="41">
        <v>530</v>
      </c>
      <c r="AI2512" s="41">
        <v>23</v>
      </c>
      <c r="AJ2512" s="41" t="s">
        <v>2027</v>
      </c>
      <c r="AK2512" s="41">
        <v>3</v>
      </c>
      <c r="AL2512" s="186">
        <v>87622</v>
      </c>
    </row>
    <row r="2513" spans="31:38" x14ac:dyDescent="0.35">
      <c r="AE2513" s="41" t="str">
        <f t="shared" si="81"/>
        <v>CAPFOR_530_25_3_202324</v>
      </c>
      <c r="AF2513" s="41">
        <v>202324</v>
      </c>
      <c r="AG2513" s="41" t="s">
        <v>46</v>
      </c>
      <c r="AH2513" s="41">
        <v>530</v>
      </c>
      <c r="AI2513" s="41">
        <v>25</v>
      </c>
      <c r="AJ2513" s="41" t="s">
        <v>1370</v>
      </c>
      <c r="AK2513" s="41">
        <v>3</v>
      </c>
      <c r="AL2513" s="186">
        <v>1000</v>
      </c>
    </row>
    <row r="2514" spans="31:38" x14ac:dyDescent="0.35">
      <c r="AE2514" s="41" t="str">
        <f t="shared" si="81"/>
        <v>CAPFOR_530_26_3_202324</v>
      </c>
      <c r="AF2514" s="41">
        <v>202324</v>
      </c>
      <c r="AG2514" s="41" t="s">
        <v>46</v>
      </c>
      <c r="AH2514" s="41">
        <v>530</v>
      </c>
      <c r="AI2514" s="41">
        <v>26</v>
      </c>
      <c r="AJ2514" s="41" t="s">
        <v>2032</v>
      </c>
      <c r="AK2514" s="41">
        <v>3</v>
      </c>
      <c r="AL2514" s="186">
        <v>3500</v>
      </c>
    </row>
    <row r="2515" spans="31:38" x14ac:dyDescent="0.35">
      <c r="AE2515" s="41" t="str">
        <f t="shared" si="81"/>
        <v>CAPFOR_530_27_3_202324</v>
      </c>
      <c r="AF2515" s="41">
        <v>202324</v>
      </c>
      <c r="AG2515" s="41" t="s">
        <v>46</v>
      </c>
      <c r="AH2515" s="41">
        <v>530</v>
      </c>
      <c r="AI2515" s="41">
        <v>27</v>
      </c>
      <c r="AJ2515" s="41" t="s">
        <v>2033</v>
      </c>
      <c r="AK2515" s="41">
        <v>3</v>
      </c>
      <c r="AL2515" s="186">
        <v>6225</v>
      </c>
    </row>
    <row r="2516" spans="31:38" x14ac:dyDescent="0.35">
      <c r="AE2516" s="41" t="str">
        <f t="shared" si="81"/>
        <v>CAPFOR_530_28_3_202324</v>
      </c>
      <c r="AF2516" s="41">
        <v>202324</v>
      </c>
      <c r="AG2516" s="41" t="s">
        <v>46</v>
      </c>
      <c r="AH2516" s="41">
        <v>530</v>
      </c>
      <c r="AI2516" s="41">
        <v>28</v>
      </c>
      <c r="AJ2516" s="41" t="s">
        <v>2034</v>
      </c>
      <c r="AK2516" s="41">
        <v>3</v>
      </c>
      <c r="AL2516" s="186">
        <v>30525</v>
      </c>
    </row>
    <row r="2517" spans="31:38" x14ac:dyDescent="0.35">
      <c r="AE2517" s="41" t="str">
        <f t="shared" si="81"/>
        <v>CAPFOR_530_29_3_202324</v>
      </c>
      <c r="AF2517" s="41">
        <v>202324</v>
      </c>
      <c r="AG2517" s="41" t="s">
        <v>46</v>
      </c>
      <c r="AH2517" s="41">
        <v>530</v>
      </c>
      <c r="AI2517" s="41">
        <v>29</v>
      </c>
      <c r="AJ2517" s="41" t="s">
        <v>2035</v>
      </c>
      <c r="AK2517" s="41">
        <v>3</v>
      </c>
      <c r="AL2517" s="186">
        <v>10000</v>
      </c>
    </row>
    <row r="2518" spans="31:38" x14ac:dyDescent="0.35">
      <c r="AE2518" s="41" t="str">
        <f t="shared" si="81"/>
        <v>CAPFOR_530_30_3_202324</v>
      </c>
      <c r="AF2518" s="41">
        <v>202324</v>
      </c>
      <c r="AG2518" s="41" t="s">
        <v>46</v>
      </c>
      <c r="AH2518" s="41">
        <v>530</v>
      </c>
      <c r="AI2518" s="41">
        <v>30</v>
      </c>
      <c r="AJ2518" s="41" t="s">
        <v>1357</v>
      </c>
      <c r="AK2518" s="41">
        <v>3</v>
      </c>
      <c r="AL2518" s="186">
        <v>5914</v>
      </c>
    </row>
    <row r="2519" spans="31:38" x14ac:dyDescent="0.35">
      <c r="AE2519" s="41" t="str">
        <f t="shared" si="81"/>
        <v>CAPFOR_530_30.1_3_202324</v>
      </c>
      <c r="AF2519" s="41">
        <v>202324</v>
      </c>
      <c r="AG2519" s="41" t="s">
        <v>46</v>
      </c>
      <c r="AH2519" s="41">
        <v>530</v>
      </c>
      <c r="AI2519" s="41">
        <v>30.1</v>
      </c>
      <c r="AJ2519" s="41" t="s">
        <v>3616</v>
      </c>
      <c r="AK2519" s="41">
        <v>3</v>
      </c>
      <c r="AL2519" s="186">
        <v>5914</v>
      </c>
    </row>
    <row r="2520" spans="31:38" x14ac:dyDescent="0.35">
      <c r="AE2520" s="41" t="str">
        <f t="shared" si="81"/>
        <v>CAPFOR_530_30.2_3_202324</v>
      </c>
      <c r="AF2520" s="41">
        <v>202324</v>
      </c>
      <c r="AG2520" s="41" t="s">
        <v>46</v>
      </c>
      <c r="AH2520" s="41">
        <v>530</v>
      </c>
      <c r="AI2520" s="41">
        <v>30.2</v>
      </c>
      <c r="AJ2520" s="41" t="s">
        <v>3617</v>
      </c>
      <c r="AK2520" s="41">
        <v>3</v>
      </c>
      <c r="AL2520" s="186">
        <v>0</v>
      </c>
    </row>
    <row r="2521" spans="31:38" x14ac:dyDescent="0.35">
      <c r="AE2521" s="41" t="str">
        <f t="shared" si="81"/>
        <v>CAPFOR_530_31_3_202324</v>
      </c>
      <c r="AF2521" s="41">
        <v>202324</v>
      </c>
      <c r="AG2521" s="41" t="s">
        <v>46</v>
      </c>
      <c r="AH2521" s="41">
        <v>530</v>
      </c>
      <c r="AI2521" s="41">
        <v>31</v>
      </c>
      <c r="AJ2521" s="41" t="s">
        <v>1358</v>
      </c>
      <c r="AK2521" s="41">
        <v>3</v>
      </c>
      <c r="AL2521" s="186">
        <v>40193</v>
      </c>
    </row>
    <row r="2522" spans="31:38" x14ac:dyDescent="0.35">
      <c r="AE2522" s="41" t="str">
        <f t="shared" si="81"/>
        <v>CAPFOR_530_31.1_3_202324</v>
      </c>
      <c r="AF2522" s="41">
        <v>202324</v>
      </c>
      <c r="AG2522" s="41" t="s">
        <v>46</v>
      </c>
      <c r="AH2522" s="41">
        <v>530</v>
      </c>
      <c r="AI2522" s="41">
        <v>31.1</v>
      </c>
      <c r="AJ2522" s="41" t="s">
        <v>2038</v>
      </c>
      <c r="AK2522" s="41">
        <v>3</v>
      </c>
      <c r="AL2522" s="186">
        <v>17340</v>
      </c>
    </row>
    <row r="2523" spans="31:38" x14ac:dyDescent="0.35">
      <c r="AE2523" s="41" t="str">
        <f t="shared" si="81"/>
        <v>CAPFOR_530_31.2_3_202324</v>
      </c>
      <c r="AF2523" s="41">
        <v>202324</v>
      </c>
      <c r="AG2523" s="41" t="s">
        <v>46</v>
      </c>
      <c r="AH2523" s="41">
        <v>530</v>
      </c>
      <c r="AI2523" s="41">
        <v>31.2</v>
      </c>
      <c r="AJ2523" s="41" t="s">
        <v>2039</v>
      </c>
      <c r="AK2523" s="41">
        <v>3</v>
      </c>
      <c r="AL2523" s="186">
        <v>22853</v>
      </c>
    </row>
    <row r="2524" spans="31:38" x14ac:dyDescent="0.35">
      <c r="AE2524" s="41" t="str">
        <f t="shared" si="81"/>
        <v>CAPFOR_530_32_3_202324</v>
      </c>
      <c r="AF2524" s="41">
        <v>202324</v>
      </c>
      <c r="AG2524" s="41" t="s">
        <v>46</v>
      </c>
      <c r="AH2524" s="41">
        <v>530</v>
      </c>
      <c r="AI2524" s="41">
        <v>32</v>
      </c>
      <c r="AJ2524" s="41" t="s">
        <v>3455</v>
      </c>
      <c r="AK2524" s="41">
        <v>3</v>
      </c>
      <c r="AL2524" s="186">
        <v>184979</v>
      </c>
    </row>
    <row r="2525" spans="31:38" x14ac:dyDescent="0.35">
      <c r="AE2525" s="41" t="str">
        <f t="shared" si="81"/>
        <v>CAPFOR_530_33_3_202324</v>
      </c>
      <c r="AF2525" s="41">
        <v>202324</v>
      </c>
      <c r="AG2525" s="41" t="s">
        <v>46</v>
      </c>
      <c r="AH2525" s="41">
        <v>530</v>
      </c>
      <c r="AI2525" s="41">
        <v>33</v>
      </c>
      <c r="AJ2525" s="41" t="s">
        <v>2043</v>
      </c>
      <c r="AK2525" s="41">
        <v>3</v>
      </c>
      <c r="AL2525" s="186">
        <v>496745</v>
      </c>
    </row>
    <row r="2526" spans="31:38" x14ac:dyDescent="0.35">
      <c r="AE2526" s="41" t="str">
        <f t="shared" si="81"/>
        <v>CAPFOR_530_33.5_3_202324</v>
      </c>
      <c r="AF2526" s="41">
        <v>202324</v>
      </c>
      <c r="AG2526" s="41" t="s">
        <v>46</v>
      </c>
      <c r="AH2526" s="41">
        <v>530</v>
      </c>
      <c r="AI2526" s="41">
        <v>33.5</v>
      </c>
      <c r="AJ2526" s="41" t="s">
        <v>3281</v>
      </c>
      <c r="AK2526" s="41">
        <v>3</v>
      </c>
      <c r="AL2526" s="186">
        <v>0</v>
      </c>
    </row>
    <row r="2527" spans="31:38" x14ac:dyDescent="0.35">
      <c r="AE2527" s="41" t="str">
        <f t="shared" si="81"/>
        <v>CAPFOR_530_34_3_202324</v>
      </c>
      <c r="AF2527" s="41">
        <v>202324</v>
      </c>
      <c r="AG2527" s="41" t="s">
        <v>46</v>
      </c>
      <c r="AH2527" s="41">
        <v>530</v>
      </c>
      <c r="AI2527" s="41">
        <v>34</v>
      </c>
      <c r="AJ2527" s="41" t="s">
        <v>3456</v>
      </c>
      <c r="AK2527" s="41">
        <v>3</v>
      </c>
      <c r="AL2527" s="186">
        <v>46107</v>
      </c>
    </row>
    <row r="2528" spans="31:38" x14ac:dyDescent="0.35">
      <c r="AE2528" s="41" t="str">
        <f t="shared" si="81"/>
        <v>CAPFOR_530_35_3_202324</v>
      </c>
      <c r="AF2528" s="41">
        <v>202324</v>
      </c>
      <c r="AG2528" s="41" t="s">
        <v>46</v>
      </c>
      <c r="AH2528" s="41">
        <v>530</v>
      </c>
      <c r="AI2528" s="41">
        <v>35</v>
      </c>
      <c r="AJ2528" s="41" t="s">
        <v>2044</v>
      </c>
      <c r="AK2528" s="41">
        <v>3</v>
      </c>
      <c r="AL2528" s="186">
        <v>14318</v>
      </c>
    </row>
    <row r="2529" spans="31:38" x14ac:dyDescent="0.35">
      <c r="AE2529" s="41" t="str">
        <f t="shared" si="81"/>
        <v>CAPFOR_530_36_3_202324</v>
      </c>
      <c r="AF2529" s="41">
        <v>202324</v>
      </c>
      <c r="AG2529" s="41" t="s">
        <v>46</v>
      </c>
      <c r="AH2529" s="41">
        <v>530</v>
      </c>
      <c r="AI2529" s="41">
        <v>36</v>
      </c>
      <c r="AJ2529" s="41" t="s">
        <v>3457</v>
      </c>
      <c r="AK2529" s="41">
        <v>3</v>
      </c>
      <c r="AL2529" s="186">
        <v>31789</v>
      </c>
    </row>
    <row r="2530" spans="31:38" x14ac:dyDescent="0.35">
      <c r="AE2530" s="41" t="str">
        <f t="shared" si="81"/>
        <v>CAPFOR_530_37_3_202324</v>
      </c>
      <c r="AF2530" s="41">
        <v>202324</v>
      </c>
      <c r="AG2530" s="41" t="s">
        <v>46</v>
      </c>
      <c r="AH2530" s="41">
        <v>530</v>
      </c>
      <c r="AI2530" s="41">
        <v>37</v>
      </c>
      <c r="AJ2530" s="41" t="s">
        <v>3458</v>
      </c>
      <c r="AK2530" s="41">
        <v>3</v>
      </c>
      <c r="AL2530" s="186">
        <v>528534</v>
      </c>
    </row>
    <row r="2531" spans="31:38" x14ac:dyDescent="0.35">
      <c r="AE2531" s="41" t="str">
        <f t="shared" si="81"/>
        <v>CAPFOR_530_38_3_202324</v>
      </c>
      <c r="AF2531" s="41">
        <v>202324</v>
      </c>
      <c r="AG2531" s="41" t="s">
        <v>46</v>
      </c>
      <c r="AH2531" s="41">
        <v>530</v>
      </c>
      <c r="AI2531" s="41">
        <v>38</v>
      </c>
      <c r="AJ2531" s="41" t="s">
        <v>2046</v>
      </c>
      <c r="AK2531" s="41">
        <v>3</v>
      </c>
      <c r="AL2531" s="186">
        <v>409569</v>
      </c>
    </row>
    <row r="2532" spans="31:38" x14ac:dyDescent="0.35">
      <c r="AE2532" s="41" t="str">
        <f t="shared" si="81"/>
        <v>CAPFOR_530_39_3_202324</v>
      </c>
      <c r="AF2532" s="41">
        <v>202324</v>
      </c>
      <c r="AG2532" s="41" t="s">
        <v>46</v>
      </c>
      <c r="AH2532" s="41">
        <v>530</v>
      </c>
      <c r="AI2532" s="41">
        <v>39</v>
      </c>
      <c r="AJ2532" s="41" t="s">
        <v>2047</v>
      </c>
      <c r="AK2532" s="41">
        <v>3</v>
      </c>
      <c r="AL2532" s="186">
        <v>0</v>
      </c>
    </row>
    <row r="2533" spans="31:38" x14ac:dyDescent="0.35">
      <c r="AE2533" s="41" t="str">
        <f t="shared" si="81"/>
        <v>CAPFOR_530_40_3_202324</v>
      </c>
      <c r="AF2533" s="41">
        <v>202324</v>
      </c>
      <c r="AG2533" s="41" t="s">
        <v>46</v>
      </c>
      <c r="AH2533" s="41">
        <v>530</v>
      </c>
      <c r="AI2533" s="41">
        <v>40</v>
      </c>
      <c r="AJ2533" s="41" t="s">
        <v>2048</v>
      </c>
      <c r="AK2533" s="41">
        <v>3</v>
      </c>
      <c r="AL2533" s="186">
        <v>148500</v>
      </c>
    </row>
    <row r="2534" spans="31:38" x14ac:dyDescent="0.35">
      <c r="AE2534" s="41" t="str">
        <f t="shared" si="81"/>
        <v>CAPFOR_530_41_3_202324</v>
      </c>
      <c r="AF2534" s="41">
        <v>202324</v>
      </c>
      <c r="AG2534" s="41" t="s">
        <v>46</v>
      </c>
      <c r="AH2534" s="41">
        <v>530</v>
      </c>
      <c r="AI2534" s="41">
        <v>41</v>
      </c>
      <c r="AJ2534" s="41" t="s">
        <v>2049</v>
      </c>
      <c r="AK2534" s="41">
        <v>3</v>
      </c>
      <c r="AL2534" s="186">
        <v>466229</v>
      </c>
    </row>
    <row r="2535" spans="31:38" x14ac:dyDescent="0.35">
      <c r="AE2535" s="41" t="str">
        <f t="shared" si="81"/>
        <v>CAPFOR_530_42_3_202324</v>
      </c>
      <c r="AF2535" s="41">
        <v>202324</v>
      </c>
      <c r="AG2535" s="41" t="s">
        <v>46</v>
      </c>
      <c r="AH2535" s="41">
        <v>530</v>
      </c>
      <c r="AI2535" s="41">
        <v>42</v>
      </c>
      <c r="AJ2535" s="41" t="s">
        <v>2050</v>
      </c>
      <c r="AK2535" s="41">
        <v>3</v>
      </c>
      <c r="AL2535" s="186">
        <v>0</v>
      </c>
    </row>
    <row r="2536" spans="31:38" x14ac:dyDescent="0.35">
      <c r="AE2536" s="41" t="str">
        <f t="shared" si="81"/>
        <v>CAPFOR_530_43_3_202324</v>
      </c>
      <c r="AF2536" s="41">
        <v>202324</v>
      </c>
      <c r="AG2536" s="41" t="s">
        <v>46</v>
      </c>
      <c r="AH2536" s="41">
        <v>530</v>
      </c>
      <c r="AI2536" s="41">
        <v>43</v>
      </c>
      <c r="AJ2536" s="41" t="s">
        <v>2051</v>
      </c>
      <c r="AK2536" s="41">
        <v>3</v>
      </c>
      <c r="AL2536" s="186">
        <v>100000</v>
      </c>
    </row>
    <row r="2537" spans="31:38" x14ac:dyDescent="0.35">
      <c r="AE2537" s="41" t="str">
        <f t="shared" si="81"/>
        <v>CAPFOR_530_44_3_202324</v>
      </c>
      <c r="AF2537" s="41">
        <v>202324</v>
      </c>
      <c r="AG2537" s="41" t="s">
        <v>46</v>
      </c>
      <c r="AH2537" s="41">
        <v>530</v>
      </c>
      <c r="AI2537" s="41">
        <v>44</v>
      </c>
      <c r="AJ2537" s="41" t="s">
        <v>3261</v>
      </c>
      <c r="AK2537" s="41">
        <v>3</v>
      </c>
      <c r="AL2537" s="186">
        <v>537700</v>
      </c>
    </row>
    <row r="2538" spans="31:38" x14ac:dyDescent="0.35">
      <c r="AE2538" s="41" t="str">
        <f t="shared" si="81"/>
        <v>CAPFOR_530_45_3_202324</v>
      </c>
      <c r="AF2538" s="41">
        <v>202324</v>
      </c>
      <c r="AG2538" s="41" t="s">
        <v>46</v>
      </c>
      <c r="AH2538" s="41">
        <v>530</v>
      </c>
      <c r="AI2538" s="41">
        <v>45</v>
      </c>
      <c r="AJ2538" s="41" t="s">
        <v>3262</v>
      </c>
      <c r="AK2538" s="41">
        <v>3</v>
      </c>
      <c r="AL2538" s="186">
        <v>591400</v>
      </c>
    </row>
    <row r="2539" spans="31:38" x14ac:dyDescent="0.35">
      <c r="AE2539" s="41" t="str">
        <f t="shared" si="81"/>
        <v>CAPFOR_530_46_3_202324</v>
      </c>
      <c r="AF2539" s="41">
        <v>202324</v>
      </c>
      <c r="AG2539" s="41" t="s">
        <v>46</v>
      </c>
      <c r="AH2539" s="41">
        <v>530</v>
      </c>
      <c r="AI2539" s="41">
        <v>46</v>
      </c>
      <c r="AJ2539" s="41" t="s">
        <v>2060</v>
      </c>
      <c r="AK2539" s="41">
        <v>3</v>
      </c>
      <c r="AL2539" s="186">
        <v>0</v>
      </c>
    </row>
    <row r="2540" spans="31:38" x14ac:dyDescent="0.35">
      <c r="AE2540" s="41" t="str">
        <f t="shared" si="81"/>
        <v>CAPFOR_530_47_3_202324</v>
      </c>
      <c r="AF2540" s="41">
        <v>202324</v>
      </c>
      <c r="AG2540" s="41" t="s">
        <v>46</v>
      </c>
      <c r="AH2540" s="41">
        <v>530</v>
      </c>
      <c r="AI2540" s="41">
        <v>47</v>
      </c>
      <c r="AJ2540" s="41" t="s">
        <v>2061</v>
      </c>
      <c r="AK2540" s="41">
        <v>3</v>
      </c>
      <c r="AL2540" s="186">
        <v>0</v>
      </c>
    </row>
    <row r="2541" spans="31:38" x14ac:dyDescent="0.35">
      <c r="AE2541" s="41" t="str">
        <f t="shared" si="81"/>
        <v>CAPFOR_530_48_3_202324</v>
      </c>
      <c r="AF2541" s="41">
        <v>202324</v>
      </c>
      <c r="AG2541" s="41" t="s">
        <v>46</v>
      </c>
      <c r="AH2541" s="41">
        <v>530</v>
      </c>
      <c r="AI2541" s="41">
        <v>48</v>
      </c>
      <c r="AJ2541" s="41" t="s">
        <v>2029</v>
      </c>
      <c r="AK2541" s="41">
        <v>3</v>
      </c>
      <c r="AL2541" s="186">
        <v>1000</v>
      </c>
    </row>
    <row r="2542" spans="31:38" x14ac:dyDescent="0.35">
      <c r="AE2542" s="41" t="str">
        <f t="shared" si="81"/>
        <v>CAPFOR_530_49_3_202324</v>
      </c>
      <c r="AF2542" s="41">
        <v>202324</v>
      </c>
      <c r="AG2542" s="41" t="s">
        <v>46</v>
      </c>
      <c r="AH2542" s="41">
        <v>530</v>
      </c>
      <c r="AI2542" s="41">
        <v>49</v>
      </c>
      <c r="AJ2542" s="41" t="s">
        <v>2030</v>
      </c>
      <c r="AK2542" s="41">
        <v>3</v>
      </c>
      <c r="AL2542" s="186">
        <v>0</v>
      </c>
    </row>
    <row r="2543" spans="31:38" x14ac:dyDescent="0.35">
      <c r="AE2543" s="41" t="str">
        <f t="shared" si="81"/>
        <v>CAPFOR_530_50_3_202324</v>
      </c>
      <c r="AF2543" s="41">
        <v>202324</v>
      </c>
      <c r="AG2543" s="41" t="s">
        <v>46</v>
      </c>
      <c r="AH2543" s="41">
        <v>530</v>
      </c>
      <c r="AI2543" s="41">
        <v>50</v>
      </c>
      <c r="AJ2543" s="41" t="s">
        <v>2031</v>
      </c>
      <c r="AK2543" s="41">
        <v>3</v>
      </c>
      <c r="AL2543" s="186">
        <v>0</v>
      </c>
    </row>
    <row r="2544" spans="31:38" x14ac:dyDescent="0.35">
      <c r="AE2544" s="41" t="str">
        <f t="shared" si="81"/>
        <v>CAPFOR_532_1_1_202324</v>
      </c>
      <c r="AF2544" s="41">
        <v>202324</v>
      </c>
      <c r="AG2544" s="41" t="s">
        <v>46</v>
      </c>
      <c r="AH2544" s="41">
        <v>532</v>
      </c>
      <c r="AI2544" s="41">
        <v>1</v>
      </c>
      <c r="AJ2544" s="41" t="s">
        <v>1334</v>
      </c>
      <c r="AK2544" s="41">
        <v>1</v>
      </c>
      <c r="AL2544" s="186">
        <v>6786</v>
      </c>
    </row>
    <row r="2545" spans="31:38" x14ac:dyDescent="0.35">
      <c r="AE2545" s="41" t="str">
        <f t="shared" si="81"/>
        <v>CAPFOR_532_2_1_202324</v>
      </c>
      <c r="AF2545" s="41">
        <v>202324</v>
      </c>
      <c r="AG2545" s="41" t="s">
        <v>46</v>
      </c>
      <c r="AH2545" s="41">
        <v>532</v>
      </c>
      <c r="AI2545" s="41">
        <v>2</v>
      </c>
      <c r="AJ2545" s="41" t="s">
        <v>3254</v>
      </c>
      <c r="AK2545" s="41">
        <v>1</v>
      </c>
      <c r="AL2545" s="186">
        <v>1387</v>
      </c>
    </row>
    <row r="2546" spans="31:38" x14ac:dyDescent="0.35">
      <c r="AE2546" s="41" t="str">
        <f t="shared" si="81"/>
        <v>CAPFOR_532_3_1_202324</v>
      </c>
      <c r="AF2546" s="41">
        <v>202324</v>
      </c>
      <c r="AG2546" s="41" t="s">
        <v>46</v>
      </c>
      <c r="AH2546" s="41">
        <v>532</v>
      </c>
      <c r="AI2546" s="41">
        <v>3</v>
      </c>
      <c r="AJ2546" s="41" t="s">
        <v>3165</v>
      </c>
      <c r="AK2546" s="41">
        <v>1</v>
      </c>
      <c r="AL2546" s="186">
        <v>10526</v>
      </c>
    </row>
    <row r="2547" spans="31:38" x14ac:dyDescent="0.35">
      <c r="AE2547" s="41" t="str">
        <f t="shared" si="81"/>
        <v>CAPFOR_532_4_1_202324</v>
      </c>
      <c r="AF2547" s="41">
        <v>202324</v>
      </c>
      <c r="AG2547" s="41" t="s">
        <v>46</v>
      </c>
      <c r="AH2547" s="41">
        <v>532</v>
      </c>
      <c r="AI2547" s="41">
        <v>4</v>
      </c>
      <c r="AJ2547" s="41" t="s">
        <v>3255</v>
      </c>
      <c r="AK2547" s="41">
        <v>1</v>
      </c>
      <c r="AL2547" s="186">
        <v>3078</v>
      </c>
    </row>
    <row r="2548" spans="31:38" x14ac:dyDescent="0.35">
      <c r="AE2548" s="41" t="str">
        <f t="shared" si="81"/>
        <v>CAPFOR_532_5_1_202324</v>
      </c>
      <c r="AF2548" s="41">
        <v>202324</v>
      </c>
      <c r="AG2548" s="41" t="s">
        <v>46</v>
      </c>
      <c r="AH2548" s="41">
        <v>532</v>
      </c>
      <c r="AI2548" s="41">
        <v>5</v>
      </c>
      <c r="AJ2548" s="41" t="s">
        <v>664</v>
      </c>
      <c r="AK2548" s="41">
        <v>1</v>
      </c>
      <c r="AL2548" s="186">
        <v>16772</v>
      </c>
    </row>
    <row r="2549" spans="31:38" x14ac:dyDescent="0.35">
      <c r="AE2549" s="41" t="str">
        <f t="shared" si="81"/>
        <v>CAPFOR_532_6_1_202324</v>
      </c>
      <c r="AF2549" s="41">
        <v>202324</v>
      </c>
      <c r="AG2549" s="41" t="s">
        <v>46</v>
      </c>
      <c r="AH2549" s="41">
        <v>532</v>
      </c>
      <c r="AI2549" s="41">
        <v>6</v>
      </c>
      <c r="AJ2549" s="41" t="s">
        <v>3192</v>
      </c>
      <c r="AK2549" s="41">
        <v>1</v>
      </c>
      <c r="AL2549" s="186">
        <v>38728</v>
      </c>
    </row>
    <row r="2550" spans="31:38" x14ac:dyDescent="0.35">
      <c r="AE2550" s="41" t="str">
        <f t="shared" si="81"/>
        <v>CAPFOR_532_7_1_202324</v>
      </c>
      <c r="AF2550" s="41">
        <v>202324</v>
      </c>
      <c r="AG2550" s="41" t="s">
        <v>46</v>
      </c>
      <c r="AH2550" s="41">
        <v>532</v>
      </c>
      <c r="AI2550" s="41">
        <v>7</v>
      </c>
      <c r="AJ2550" s="41" t="s">
        <v>2157</v>
      </c>
      <c r="AK2550" s="41">
        <v>1</v>
      </c>
      <c r="AL2550" s="186">
        <v>20126</v>
      </c>
    </row>
    <row r="2551" spans="31:38" x14ac:dyDescent="0.35">
      <c r="AE2551" s="41" t="str">
        <f t="shared" si="81"/>
        <v>CAPFOR_532_8_1_202324</v>
      </c>
      <c r="AF2551" s="41">
        <v>202324</v>
      </c>
      <c r="AG2551" s="41" t="s">
        <v>46</v>
      </c>
      <c r="AH2551" s="41">
        <v>532</v>
      </c>
      <c r="AI2551" s="41">
        <v>8</v>
      </c>
      <c r="AJ2551" s="41" t="s">
        <v>3449</v>
      </c>
      <c r="AK2551" s="41">
        <v>1</v>
      </c>
      <c r="AL2551" s="186">
        <v>78704</v>
      </c>
    </row>
    <row r="2552" spans="31:38" x14ac:dyDescent="0.35">
      <c r="AE2552" s="41" t="str">
        <f t="shared" si="81"/>
        <v>CAPFOR_532_9_1_202324</v>
      </c>
      <c r="AF2552" s="41">
        <v>202324</v>
      </c>
      <c r="AG2552" s="41" t="s">
        <v>46</v>
      </c>
      <c r="AH2552" s="41">
        <v>532</v>
      </c>
      <c r="AI2552" s="41">
        <v>9</v>
      </c>
      <c r="AJ2552" s="41" t="s">
        <v>2322</v>
      </c>
      <c r="AK2552" s="41">
        <v>1</v>
      </c>
      <c r="AL2552" s="186">
        <v>50851</v>
      </c>
    </row>
    <row r="2553" spans="31:38" x14ac:dyDescent="0.35">
      <c r="AE2553" s="41" t="str">
        <f t="shared" si="81"/>
        <v>CAPFOR_532_10_1_202324</v>
      </c>
      <c r="AF2553" s="41">
        <v>202324</v>
      </c>
      <c r="AG2553" s="41" t="s">
        <v>46</v>
      </c>
      <c r="AH2553" s="41">
        <v>532</v>
      </c>
      <c r="AI2553" s="41">
        <v>10</v>
      </c>
      <c r="AJ2553" s="41" t="s">
        <v>3196</v>
      </c>
      <c r="AK2553" s="41">
        <v>1</v>
      </c>
      <c r="AL2553" s="186">
        <v>6601</v>
      </c>
    </row>
    <row r="2554" spans="31:38" x14ac:dyDescent="0.35">
      <c r="AE2554" s="41" t="str">
        <f t="shared" si="81"/>
        <v>CAPFOR_532_11_1_202324</v>
      </c>
      <c r="AF2554" s="41">
        <v>202324</v>
      </c>
      <c r="AG2554" s="41" t="s">
        <v>46</v>
      </c>
      <c r="AH2554" s="41">
        <v>532</v>
      </c>
      <c r="AI2554" s="41">
        <v>11</v>
      </c>
      <c r="AJ2554" s="41" t="s">
        <v>3450</v>
      </c>
      <c r="AK2554" s="41">
        <v>1</v>
      </c>
      <c r="AL2554" s="186">
        <v>57452</v>
      </c>
    </row>
    <row r="2555" spans="31:38" x14ac:dyDescent="0.35">
      <c r="AE2555" s="41" t="str">
        <f t="shared" si="81"/>
        <v>CAPFOR_532_12_1_202324</v>
      </c>
      <c r="AF2555" s="41">
        <v>202324</v>
      </c>
      <c r="AG2555" s="41" t="s">
        <v>46</v>
      </c>
      <c r="AH2555" s="41">
        <v>532</v>
      </c>
      <c r="AI2555" s="41">
        <v>12</v>
      </c>
      <c r="AJ2555" s="41" t="s">
        <v>3170</v>
      </c>
      <c r="AK2555" s="41">
        <v>1</v>
      </c>
      <c r="AL2555" s="186">
        <v>0</v>
      </c>
    </row>
    <row r="2556" spans="31:38" x14ac:dyDescent="0.35">
      <c r="AE2556" s="41" t="str">
        <f t="shared" si="81"/>
        <v>CAPFOR_532_13_1_202324</v>
      </c>
      <c r="AF2556" s="41">
        <v>202324</v>
      </c>
      <c r="AG2556" s="41" t="s">
        <v>46</v>
      </c>
      <c r="AH2556" s="41">
        <v>532</v>
      </c>
      <c r="AI2556" s="41">
        <v>13</v>
      </c>
      <c r="AJ2556" s="41" t="s">
        <v>3451</v>
      </c>
      <c r="AK2556" s="41">
        <v>1</v>
      </c>
      <c r="AL2556" s="186">
        <v>154855</v>
      </c>
    </row>
    <row r="2557" spans="31:38" x14ac:dyDescent="0.35">
      <c r="AE2557" s="41" t="str">
        <f t="shared" si="81"/>
        <v>CAPFOR_532_14_1_202324</v>
      </c>
      <c r="AF2557" s="41">
        <v>202324</v>
      </c>
      <c r="AG2557" s="41" t="s">
        <v>46</v>
      </c>
      <c r="AH2557" s="41">
        <v>532</v>
      </c>
      <c r="AI2557" s="41">
        <v>14</v>
      </c>
      <c r="AJ2557" s="41" t="s">
        <v>3452</v>
      </c>
      <c r="AK2557" s="41">
        <v>1</v>
      </c>
      <c r="AL2557" s="186">
        <v>0</v>
      </c>
    </row>
    <row r="2558" spans="31:38" x14ac:dyDescent="0.35">
      <c r="AE2558" s="41" t="str">
        <f t="shared" si="81"/>
        <v>CAPFOR_532_15_1_202324</v>
      </c>
      <c r="AF2558" s="41">
        <v>202324</v>
      </c>
      <c r="AG2558" s="41" t="s">
        <v>46</v>
      </c>
      <c r="AH2558" s="41">
        <v>532</v>
      </c>
      <c r="AI2558" s="41">
        <v>15</v>
      </c>
      <c r="AJ2558" s="41" t="s">
        <v>3256</v>
      </c>
      <c r="AK2558" s="41">
        <v>1</v>
      </c>
      <c r="AL2558" s="186">
        <v>0</v>
      </c>
    </row>
    <row r="2559" spans="31:38" x14ac:dyDescent="0.35">
      <c r="AE2559" s="41" t="str">
        <f t="shared" si="81"/>
        <v>CAPFOR_532_16_1_202324</v>
      </c>
      <c r="AF2559" s="41">
        <v>202324</v>
      </c>
      <c r="AG2559" s="41" t="s">
        <v>46</v>
      </c>
      <c r="AH2559" s="41">
        <v>532</v>
      </c>
      <c r="AI2559" s="41">
        <v>16</v>
      </c>
      <c r="AJ2559" s="41" t="s">
        <v>3453</v>
      </c>
      <c r="AK2559" s="41">
        <v>1</v>
      </c>
      <c r="AL2559" s="186">
        <v>154855</v>
      </c>
    </row>
    <row r="2560" spans="31:38" x14ac:dyDescent="0.35">
      <c r="AE2560" s="41" t="str">
        <f t="shared" si="81"/>
        <v>CAPFOR_532_17_1_202324</v>
      </c>
      <c r="AF2560" s="41">
        <v>202324</v>
      </c>
      <c r="AG2560" s="41" t="s">
        <v>46</v>
      </c>
      <c r="AH2560" s="41">
        <v>532</v>
      </c>
      <c r="AI2560" s="41">
        <v>17</v>
      </c>
      <c r="AJ2560" s="41" t="s">
        <v>2010</v>
      </c>
      <c r="AK2560" s="41">
        <v>1</v>
      </c>
      <c r="AL2560" s="186">
        <v>0</v>
      </c>
    </row>
    <row r="2561" spans="31:38" x14ac:dyDescent="0.35">
      <c r="AE2561" s="41" t="str">
        <f t="shared" si="81"/>
        <v>CAPFOR_532_17.1_1_202324</v>
      </c>
      <c r="AF2561" s="41">
        <v>202324</v>
      </c>
      <c r="AG2561" s="41" t="s">
        <v>46</v>
      </c>
      <c r="AH2561" s="41">
        <v>532</v>
      </c>
      <c r="AI2561" s="41">
        <v>17.100000000000001</v>
      </c>
      <c r="AJ2561" s="41" t="s">
        <v>3494</v>
      </c>
      <c r="AK2561" s="41">
        <v>1</v>
      </c>
      <c r="AL2561" s="186">
        <v>15914</v>
      </c>
    </row>
    <row r="2562" spans="31:38" x14ac:dyDescent="0.35">
      <c r="AE2562" s="41" t="str">
        <f t="shared" si="81"/>
        <v>CAPFOR_532_19_3_202324</v>
      </c>
      <c r="AF2562" s="41">
        <v>202324</v>
      </c>
      <c r="AG2562" s="41" t="s">
        <v>46</v>
      </c>
      <c r="AH2562" s="41">
        <v>532</v>
      </c>
      <c r="AI2562" s="41">
        <v>19</v>
      </c>
      <c r="AJ2562" s="41" t="s">
        <v>3258</v>
      </c>
      <c r="AK2562" s="41">
        <v>3</v>
      </c>
      <c r="AL2562" s="186">
        <v>154855</v>
      </c>
    </row>
    <row r="2563" spans="31:38" x14ac:dyDescent="0.35">
      <c r="AE2563" s="41" t="str">
        <f t="shared" si="81"/>
        <v>CAPFOR_532_20_3_202324</v>
      </c>
      <c r="AF2563" s="41">
        <v>202324</v>
      </c>
      <c r="AG2563" s="41" t="s">
        <v>46</v>
      </c>
      <c r="AH2563" s="41">
        <v>532</v>
      </c>
      <c r="AI2563" s="41">
        <v>20</v>
      </c>
      <c r="AJ2563" s="41" t="s">
        <v>1308</v>
      </c>
      <c r="AK2563" s="41">
        <v>3</v>
      </c>
      <c r="AL2563" s="186">
        <v>0</v>
      </c>
    </row>
    <row r="2564" spans="31:38" x14ac:dyDescent="0.35">
      <c r="AE2564" s="41" t="str">
        <f t="shared" si="81"/>
        <v>CAPFOR_532_21_3_202324</v>
      </c>
      <c r="AF2564" s="41">
        <v>202324</v>
      </c>
      <c r="AG2564" s="41" t="s">
        <v>46</v>
      </c>
      <c r="AH2564" s="41">
        <v>532</v>
      </c>
      <c r="AI2564" s="41">
        <v>21</v>
      </c>
      <c r="AJ2564" s="41" t="s">
        <v>1309</v>
      </c>
      <c r="AK2564" s="41">
        <v>3</v>
      </c>
      <c r="AL2564" s="186">
        <v>6129</v>
      </c>
    </row>
    <row r="2565" spans="31:38" x14ac:dyDescent="0.35">
      <c r="AE2565" s="41" t="str">
        <f t="shared" si="81"/>
        <v>CAPFOR_532_22_3_202324</v>
      </c>
      <c r="AF2565" s="41">
        <v>202324</v>
      </c>
      <c r="AG2565" s="41" t="s">
        <v>46</v>
      </c>
      <c r="AH2565" s="41">
        <v>532</v>
      </c>
      <c r="AI2565" s="41">
        <v>22</v>
      </c>
      <c r="AJ2565" s="41" t="s">
        <v>3454</v>
      </c>
      <c r="AK2565" s="41">
        <v>3</v>
      </c>
      <c r="AL2565" s="186">
        <v>6129</v>
      </c>
    </row>
    <row r="2566" spans="31:38" x14ac:dyDescent="0.35">
      <c r="AE2566" s="41" t="str">
        <f t="shared" ref="AE2566:AE2629" si="82">AG2566&amp;"_"&amp;AH2566&amp;"_"&amp;AI2566&amp;"_"&amp;AK2566&amp;"_"&amp;AF2566</f>
        <v>CAPFOR_532_23_3_202324</v>
      </c>
      <c r="AF2566" s="41">
        <v>202324</v>
      </c>
      <c r="AG2566" s="41" t="s">
        <v>46</v>
      </c>
      <c r="AH2566" s="41">
        <v>532</v>
      </c>
      <c r="AI2566" s="41">
        <v>23</v>
      </c>
      <c r="AJ2566" s="41" t="s">
        <v>2027</v>
      </c>
      <c r="AK2566" s="41">
        <v>3</v>
      </c>
      <c r="AL2566" s="186">
        <v>36523</v>
      </c>
    </row>
    <row r="2567" spans="31:38" x14ac:dyDescent="0.35">
      <c r="AE2567" s="41" t="str">
        <f t="shared" si="82"/>
        <v>CAPFOR_532_25_3_202324</v>
      </c>
      <c r="AF2567" s="41">
        <v>202324</v>
      </c>
      <c r="AG2567" s="41" t="s">
        <v>46</v>
      </c>
      <c r="AH2567" s="41">
        <v>532</v>
      </c>
      <c r="AI2567" s="41">
        <v>25</v>
      </c>
      <c r="AJ2567" s="41" t="s">
        <v>1370</v>
      </c>
      <c r="AK2567" s="41">
        <v>3</v>
      </c>
      <c r="AL2567" s="186">
        <v>974</v>
      </c>
    </row>
    <row r="2568" spans="31:38" x14ac:dyDescent="0.35">
      <c r="AE2568" s="41" t="str">
        <f t="shared" si="82"/>
        <v>CAPFOR_532_26_3_202324</v>
      </c>
      <c r="AF2568" s="41">
        <v>202324</v>
      </c>
      <c r="AG2568" s="41" t="s">
        <v>46</v>
      </c>
      <c r="AH2568" s="41">
        <v>532</v>
      </c>
      <c r="AI2568" s="41">
        <v>26</v>
      </c>
      <c r="AJ2568" s="41" t="s">
        <v>2032</v>
      </c>
      <c r="AK2568" s="41">
        <v>3</v>
      </c>
      <c r="AL2568" s="186">
        <v>6129</v>
      </c>
    </row>
    <row r="2569" spans="31:38" x14ac:dyDescent="0.35">
      <c r="AE2569" s="41" t="str">
        <f t="shared" si="82"/>
        <v>CAPFOR_532_27_3_202324</v>
      </c>
      <c r="AF2569" s="41">
        <v>202324</v>
      </c>
      <c r="AG2569" s="41" t="s">
        <v>46</v>
      </c>
      <c r="AH2569" s="41">
        <v>532</v>
      </c>
      <c r="AI2569" s="41">
        <v>27</v>
      </c>
      <c r="AJ2569" s="41" t="s">
        <v>2033</v>
      </c>
      <c r="AK2569" s="41">
        <v>3</v>
      </c>
      <c r="AL2569" s="186">
        <v>9283</v>
      </c>
    </row>
    <row r="2570" spans="31:38" x14ac:dyDescent="0.35">
      <c r="AE2570" s="41" t="str">
        <f t="shared" si="82"/>
        <v>CAPFOR_532_28_3_202324</v>
      </c>
      <c r="AF2570" s="41">
        <v>202324</v>
      </c>
      <c r="AG2570" s="41" t="s">
        <v>46</v>
      </c>
      <c r="AH2570" s="41">
        <v>532</v>
      </c>
      <c r="AI2570" s="41">
        <v>28</v>
      </c>
      <c r="AJ2570" s="41" t="s">
        <v>2034</v>
      </c>
      <c r="AK2570" s="41">
        <v>3</v>
      </c>
      <c r="AL2570" s="186">
        <v>7704</v>
      </c>
    </row>
    <row r="2571" spans="31:38" x14ac:dyDescent="0.35">
      <c r="AE2571" s="41" t="str">
        <f t="shared" si="82"/>
        <v>CAPFOR_532_29_3_202324</v>
      </c>
      <c r="AF2571" s="41">
        <v>202324</v>
      </c>
      <c r="AG2571" s="41" t="s">
        <v>46</v>
      </c>
      <c r="AH2571" s="41">
        <v>532</v>
      </c>
      <c r="AI2571" s="41">
        <v>29</v>
      </c>
      <c r="AJ2571" s="41" t="s">
        <v>2035</v>
      </c>
      <c r="AK2571" s="41">
        <v>3</v>
      </c>
      <c r="AL2571" s="186">
        <v>29899</v>
      </c>
    </row>
    <row r="2572" spans="31:38" x14ac:dyDescent="0.35">
      <c r="AE2572" s="41" t="str">
        <f t="shared" si="82"/>
        <v>CAPFOR_532_30_3_202324</v>
      </c>
      <c r="AF2572" s="41">
        <v>202324</v>
      </c>
      <c r="AG2572" s="41" t="s">
        <v>46</v>
      </c>
      <c r="AH2572" s="41">
        <v>532</v>
      </c>
      <c r="AI2572" s="41">
        <v>30</v>
      </c>
      <c r="AJ2572" s="41" t="s">
        <v>1357</v>
      </c>
      <c r="AK2572" s="41">
        <v>3</v>
      </c>
      <c r="AL2572" s="186">
        <v>6355</v>
      </c>
    </row>
    <row r="2573" spans="31:38" x14ac:dyDescent="0.35">
      <c r="AE2573" s="41" t="str">
        <f t="shared" si="82"/>
        <v>CAPFOR_532_30.1_3_202324</v>
      </c>
      <c r="AF2573" s="41">
        <v>202324</v>
      </c>
      <c r="AG2573" s="41" t="s">
        <v>46</v>
      </c>
      <c r="AH2573" s="41">
        <v>532</v>
      </c>
      <c r="AI2573" s="41">
        <v>30.1</v>
      </c>
      <c r="AJ2573" s="41" t="s">
        <v>3616</v>
      </c>
      <c r="AK2573" s="41">
        <v>3</v>
      </c>
      <c r="AL2573" s="186">
        <v>6355</v>
      </c>
    </row>
    <row r="2574" spans="31:38" x14ac:dyDescent="0.35">
      <c r="AE2574" s="41" t="str">
        <f t="shared" si="82"/>
        <v>CAPFOR_532_30.2_3_202324</v>
      </c>
      <c r="AF2574" s="41">
        <v>202324</v>
      </c>
      <c r="AG2574" s="41" t="s">
        <v>46</v>
      </c>
      <c r="AH2574" s="41">
        <v>532</v>
      </c>
      <c r="AI2574" s="41">
        <v>30.2</v>
      </c>
      <c r="AJ2574" s="41" t="s">
        <v>3617</v>
      </c>
      <c r="AK2574" s="41">
        <v>3</v>
      </c>
      <c r="AL2574" s="186">
        <v>0</v>
      </c>
    </row>
    <row r="2575" spans="31:38" x14ac:dyDescent="0.35">
      <c r="AE2575" s="41" t="str">
        <f t="shared" si="82"/>
        <v>CAPFOR_532_31_3_202324</v>
      </c>
      <c r="AF2575" s="41">
        <v>202324</v>
      </c>
      <c r="AG2575" s="41" t="s">
        <v>46</v>
      </c>
      <c r="AH2575" s="41">
        <v>532</v>
      </c>
      <c r="AI2575" s="41">
        <v>31</v>
      </c>
      <c r="AJ2575" s="41" t="s">
        <v>1358</v>
      </c>
      <c r="AK2575" s="41">
        <v>3</v>
      </c>
      <c r="AL2575" s="186">
        <v>57988</v>
      </c>
    </row>
    <row r="2576" spans="31:38" x14ac:dyDescent="0.35">
      <c r="AE2576" s="41" t="str">
        <f t="shared" si="82"/>
        <v>CAPFOR_532_31.1_3_202324</v>
      </c>
      <c r="AF2576" s="41">
        <v>202324</v>
      </c>
      <c r="AG2576" s="41" t="s">
        <v>46</v>
      </c>
      <c r="AH2576" s="41">
        <v>532</v>
      </c>
      <c r="AI2576" s="41">
        <v>31.1</v>
      </c>
      <c r="AJ2576" s="41" t="s">
        <v>2038</v>
      </c>
      <c r="AK2576" s="41">
        <v>3</v>
      </c>
      <c r="AL2576" s="186">
        <v>56088</v>
      </c>
    </row>
    <row r="2577" spans="31:38" x14ac:dyDescent="0.35">
      <c r="AE2577" s="41" t="str">
        <f t="shared" si="82"/>
        <v>CAPFOR_532_31.2_3_202324</v>
      </c>
      <c r="AF2577" s="41">
        <v>202324</v>
      </c>
      <c r="AG2577" s="41" t="s">
        <v>46</v>
      </c>
      <c r="AH2577" s="41">
        <v>532</v>
      </c>
      <c r="AI2577" s="41">
        <v>31.2</v>
      </c>
      <c r="AJ2577" s="41" t="s">
        <v>2039</v>
      </c>
      <c r="AK2577" s="41">
        <v>3</v>
      </c>
      <c r="AL2577" s="186">
        <v>1900</v>
      </c>
    </row>
    <row r="2578" spans="31:38" x14ac:dyDescent="0.35">
      <c r="AE2578" s="41" t="str">
        <f t="shared" si="82"/>
        <v>CAPFOR_532_32_3_202324</v>
      </c>
      <c r="AF2578" s="41">
        <v>202324</v>
      </c>
      <c r="AG2578" s="41" t="s">
        <v>46</v>
      </c>
      <c r="AH2578" s="41">
        <v>532</v>
      </c>
      <c r="AI2578" s="41">
        <v>32</v>
      </c>
      <c r="AJ2578" s="41" t="s">
        <v>3455</v>
      </c>
      <c r="AK2578" s="41">
        <v>3</v>
      </c>
      <c r="AL2578" s="186">
        <v>154855</v>
      </c>
    </row>
    <row r="2579" spans="31:38" x14ac:dyDescent="0.35">
      <c r="AE2579" s="41" t="str">
        <f t="shared" si="82"/>
        <v>CAPFOR_532_33_3_202324</v>
      </c>
      <c r="AF2579" s="41">
        <v>202324</v>
      </c>
      <c r="AG2579" s="41" t="s">
        <v>46</v>
      </c>
      <c r="AH2579" s="41">
        <v>532</v>
      </c>
      <c r="AI2579" s="41">
        <v>33</v>
      </c>
      <c r="AJ2579" s="41" t="s">
        <v>2043</v>
      </c>
      <c r="AK2579" s="41">
        <v>3</v>
      </c>
      <c r="AL2579" s="186">
        <v>627707</v>
      </c>
    </row>
    <row r="2580" spans="31:38" x14ac:dyDescent="0.35">
      <c r="AE2580" s="41" t="str">
        <f t="shared" si="82"/>
        <v>CAPFOR_532_33.5_3_202324</v>
      </c>
      <c r="AF2580" s="41">
        <v>202324</v>
      </c>
      <c r="AG2580" s="41" t="s">
        <v>46</v>
      </c>
      <c r="AH2580" s="41">
        <v>532</v>
      </c>
      <c r="AI2580" s="41">
        <v>33.5</v>
      </c>
      <c r="AJ2580" s="41" t="s">
        <v>3281</v>
      </c>
      <c r="AK2580" s="41">
        <v>3</v>
      </c>
      <c r="AL2580" s="186">
        <v>0</v>
      </c>
    </row>
    <row r="2581" spans="31:38" x14ac:dyDescent="0.35">
      <c r="AE2581" s="41" t="str">
        <f t="shared" si="82"/>
        <v>CAPFOR_532_34_3_202324</v>
      </c>
      <c r="AF2581" s="41">
        <v>202324</v>
      </c>
      <c r="AG2581" s="41" t="s">
        <v>46</v>
      </c>
      <c r="AH2581" s="41">
        <v>532</v>
      </c>
      <c r="AI2581" s="41">
        <v>34</v>
      </c>
      <c r="AJ2581" s="41" t="s">
        <v>3456</v>
      </c>
      <c r="AK2581" s="41">
        <v>3</v>
      </c>
      <c r="AL2581" s="186">
        <v>64343</v>
      </c>
    </row>
    <row r="2582" spans="31:38" x14ac:dyDescent="0.35">
      <c r="AE2582" s="41" t="str">
        <f t="shared" si="82"/>
        <v>CAPFOR_532_35_3_202324</v>
      </c>
      <c r="AF2582" s="41">
        <v>202324</v>
      </c>
      <c r="AG2582" s="41" t="s">
        <v>46</v>
      </c>
      <c r="AH2582" s="41">
        <v>532</v>
      </c>
      <c r="AI2582" s="41">
        <v>35</v>
      </c>
      <c r="AJ2582" s="41" t="s">
        <v>2044</v>
      </c>
      <c r="AK2582" s="41">
        <v>3</v>
      </c>
      <c r="AL2582" s="186">
        <v>19125</v>
      </c>
    </row>
    <row r="2583" spans="31:38" x14ac:dyDescent="0.35">
      <c r="AE2583" s="41" t="str">
        <f t="shared" si="82"/>
        <v>CAPFOR_532_36_3_202324</v>
      </c>
      <c r="AF2583" s="41">
        <v>202324</v>
      </c>
      <c r="AG2583" s="41" t="s">
        <v>46</v>
      </c>
      <c r="AH2583" s="41">
        <v>532</v>
      </c>
      <c r="AI2583" s="41">
        <v>36</v>
      </c>
      <c r="AJ2583" s="41" t="s">
        <v>3457</v>
      </c>
      <c r="AK2583" s="41">
        <v>3</v>
      </c>
      <c r="AL2583" s="186">
        <v>45218</v>
      </c>
    </row>
    <row r="2584" spans="31:38" x14ac:dyDescent="0.35">
      <c r="AE2584" s="41" t="str">
        <f t="shared" si="82"/>
        <v>CAPFOR_532_37_3_202324</v>
      </c>
      <c r="AF2584" s="41">
        <v>202324</v>
      </c>
      <c r="AG2584" s="41" t="s">
        <v>46</v>
      </c>
      <c r="AH2584" s="41">
        <v>532</v>
      </c>
      <c r="AI2584" s="41">
        <v>37</v>
      </c>
      <c r="AJ2584" s="41" t="s">
        <v>3458</v>
      </c>
      <c r="AK2584" s="41">
        <v>3</v>
      </c>
      <c r="AL2584" s="186">
        <v>672925</v>
      </c>
    </row>
    <row r="2585" spans="31:38" x14ac:dyDescent="0.35">
      <c r="AE2585" s="41" t="str">
        <f t="shared" si="82"/>
        <v>CAPFOR_532_38_3_202324</v>
      </c>
      <c r="AF2585" s="41">
        <v>202324</v>
      </c>
      <c r="AG2585" s="41" t="s">
        <v>46</v>
      </c>
      <c r="AH2585" s="41">
        <v>532</v>
      </c>
      <c r="AI2585" s="41">
        <v>38</v>
      </c>
      <c r="AJ2585" s="41" t="s">
        <v>2046</v>
      </c>
      <c r="AK2585" s="41">
        <v>3</v>
      </c>
      <c r="AL2585" s="186">
        <v>689619</v>
      </c>
    </row>
    <row r="2586" spans="31:38" x14ac:dyDescent="0.35">
      <c r="AE2586" s="41" t="str">
        <f t="shared" si="82"/>
        <v>CAPFOR_532_39_3_202324</v>
      </c>
      <c r="AF2586" s="41">
        <v>202324</v>
      </c>
      <c r="AG2586" s="41" t="s">
        <v>46</v>
      </c>
      <c r="AH2586" s="41">
        <v>532</v>
      </c>
      <c r="AI2586" s="41">
        <v>39</v>
      </c>
      <c r="AJ2586" s="41" t="s">
        <v>2047</v>
      </c>
      <c r="AK2586" s="41">
        <v>3</v>
      </c>
      <c r="AL2586" s="186">
        <v>0</v>
      </c>
    </row>
    <row r="2587" spans="31:38" x14ac:dyDescent="0.35">
      <c r="AE2587" s="41" t="str">
        <f t="shared" si="82"/>
        <v>CAPFOR_532_40_3_202324</v>
      </c>
      <c r="AF2587" s="41">
        <v>202324</v>
      </c>
      <c r="AG2587" s="41" t="s">
        <v>46</v>
      </c>
      <c r="AH2587" s="41">
        <v>532</v>
      </c>
      <c r="AI2587" s="41">
        <v>40</v>
      </c>
      <c r="AJ2587" s="41" t="s">
        <v>2048</v>
      </c>
      <c r="AK2587" s="41">
        <v>3</v>
      </c>
      <c r="AL2587" s="186">
        <v>198750</v>
      </c>
    </row>
    <row r="2588" spans="31:38" x14ac:dyDescent="0.35">
      <c r="AE2588" s="41" t="str">
        <f t="shared" si="82"/>
        <v>CAPFOR_532_41_3_202324</v>
      </c>
      <c r="AF2588" s="41">
        <v>202324</v>
      </c>
      <c r="AG2588" s="41" t="s">
        <v>46</v>
      </c>
      <c r="AH2588" s="41">
        <v>532</v>
      </c>
      <c r="AI2588" s="41">
        <v>41</v>
      </c>
      <c r="AJ2588" s="41" t="s">
        <v>2049</v>
      </c>
      <c r="AK2588" s="41">
        <v>3</v>
      </c>
      <c r="AL2588" s="186">
        <v>688795</v>
      </c>
    </row>
    <row r="2589" spans="31:38" x14ac:dyDescent="0.35">
      <c r="AE2589" s="41" t="str">
        <f t="shared" si="82"/>
        <v>CAPFOR_532_42_3_202324</v>
      </c>
      <c r="AF2589" s="41">
        <v>202324</v>
      </c>
      <c r="AG2589" s="41" t="s">
        <v>46</v>
      </c>
      <c r="AH2589" s="41">
        <v>532</v>
      </c>
      <c r="AI2589" s="41">
        <v>42</v>
      </c>
      <c r="AJ2589" s="41" t="s">
        <v>2050</v>
      </c>
      <c r="AK2589" s="41">
        <v>3</v>
      </c>
      <c r="AL2589" s="186">
        <v>0</v>
      </c>
    </row>
    <row r="2590" spans="31:38" x14ac:dyDescent="0.35">
      <c r="AE2590" s="41" t="str">
        <f t="shared" si="82"/>
        <v>CAPFOR_532_43_3_202324</v>
      </c>
      <c r="AF2590" s="41">
        <v>202324</v>
      </c>
      <c r="AG2590" s="41" t="s">
        <v>46</v>
      </c>
      <c r="AH2590" s="41">
        <v>532</v>
      </c>
      <c r="AI2590" s="41">
        <v>43</v>
      </c>
      <c r="AJ2590" s="41" t="s">
        <v>2051</v>
      </c>
      <c r="AK2590" s="41">
        <v>3</v>
      </c>
      <c r="AL2590" s="186">
        <v>168750</v>
      </c>
    </row>
    <row r="2591" spans="31:38" x14ac:dyDescent="0.35">
      <c r="AE2591" s="41" t="str">
        <f t="shared" si="82"/>
        <v>CAPFOR_532_44_3_202324</v>
      </c>
      <c r="AF2591" s="41">
        <v>202324</v>
      </c>
      <c r="AG2591" s="41" t="s">
        <v>46</v>
      </c>
      <c r="AH2591" s="41">
        <v>532</v>
      </c>
      <c r="AI2591" s="41">
        <v>44</v>
      </c>
      <c r="AJ2591" s="41" t="s">
        <v>3261</v>
      </c>
      <c r="AK2591" s="41">
        <v>3</v>
      </c>
      <c r="AL2591" s="186">
        <v>794663</v>
      </c>
    </row>
    <row r="2592" spans="31:38" x14ac:dyDescent="0.35">
      <c r="AE2592" s="41" t="str">
        <f t="shared" si="82"/>
        <v>CAPFOR_532_45_3_202324</v>
      </c>
      <c r="AF2592" s="41">
        <v>202324</v>
      </c>
      <c r="AG2592" s="41" t="s">
        <v>46</v>
      </c>
      <c r="AH2592" s="41">
        <v>532</v>
      </c>
      <c r="AI2592" s="41">
        <v>45</v>
      </c>
      <c r="AJ2592" s="41" t="s">
        <v>3262</v>
      </c>
      <c r="AK2592" s="41">
        <v>3</v>
      </c>
      <c r="AL2592" s="186">
        <v>854663</v>
      </c>
    </row>
    <row r="2593" spans="31:38" x14ac:dyDescent="0.35">
      <c r="AE2593" s="41" t="str">
        <f t="shared" si="82"/>
        <v>CAPFOR_532_46_3_202324</v>
      </c>
      <c r="AF2593" s="41">
        <v>202324</v>
      </c>
      <c r="AG2593" s="41" t="s">
        <v>46</v>
      </c>
      <c r="AH2593" s="41">
        <v>532</v>
      </c>
      <c r="AI2593" s="41">
        <v>46</v>
      </c>
      <c r="AJ2593" s="41" t="s">
        <v>2060</v>
      </c>
      <c r="AK2593" s="41">
        <v>3</v>
      </c>
      <c r="AL2593" s="186">
        <v>0</v>
      </c>
    </row>
    <row r="2594" spans="31:38" x14ac:dyDescent="0.35">
      <c r="AE2594" s="41" t="str">
        <f t="shared" si="82"/>
        <v>CAPFOR_532_47_3_202324</v>
      </c>
      <c r="AF2594" s="41">
        <v>202324</v>
      </c>
      <c r="AG2594" s="41" t="s">
        <v>46</v>
      </c>
      <c r="AH2594" s="41">
        <v>532</v>
      </c>
      <c r="AI2594" s="41">
        <v>47</v>
      </c>
      <c r="AJ2594" s="41" t="s">
        <v>2061</v>
      </c>
      <c r="AK2594" s="41">
        <v>3</v>
      </c>
      <c r="AL2594" s="186">
        <v>0</v>
      </c>
    </row>
    <row r="2595" spans="31:38" x14ac:dyDescent="0.35">
      <c r="AE2595" s="41" t="str">
        <f t="shared" si="82"/>
        <v>CAPFOR_532_48_3_202324</v>
      </c>
      <c r="AF2595" s="41">
        <v>202324</v>
      </c>
      <c r="AG2595" s="41" t="s">
        <v>46</v>
      </c>
      <c r="AH2595" s="41">
        <v>532</v>
      </c>
      <c r="AI2595" s="41">
        <v>48</v>
      </c>
      <c r="AJ2595" s="41" t="s">
        <v>2029</v>
      </c>
      <c r="AK2595" s="41">
        <v>3</v>
      </c>
      <c r="AL2595" s="186">
        <v>0</v>
      </c>
    </row>
    <row r="2596" spans="31:38" x14ac:dyDescent="0.35">
      <c r="AE2596" s="41" t="str">
        <f t="shared" si="82"/>
        <v>CAPFOR_532_49_3_202324</v>
      </c>
      <c r="AF2596" s="41">
        <v>202324</v>
      </c>
      <c r="AG2596" s="41" t="s">
        <v>46</v>
      </c>
      <c r="AH2596" s="41">
        <v>532</v>
      </c>
      <c r="AI2596" s="41">
        <v>49</v>
      </c>
      <c r="AJ2596" s="41" t="s">
        <v>2030</v>
      </c>
      <c r="AK2596" s="41">
        <v>3</v>
      </c>
      <c r="AL2596" s="186">
        <v>0</v>
      </c>
    </row>
    <row r="2597" spans="31:38" x14ac:dyDescent="0.35">
      <c r="AE2597" s="41" t="str">
        <f t="shared" si="82"/>
        <v>CAPFOR_532_50_3_202324</v>
      </c>
      <c r="AF2597" s="41">
        <v>202324</v>
      </c>
      <c r="AG2597" s="41" t="s">
        <v>46</v>
      </c>
      <c r="AH2597" s="41">
        <v>532</v>
      </c>
      <c r="AI2597" s="41">
        <v>50</v>
      </c>
      <c r="AJ2597" s="41" t="s">
        <v>2031</v>
      </c>
      <c r="AK2597" s="41">
        <v>3</v>
      </c>
      <c r="AL2597" s="186">
        <v>974</v>
      </c>
    </row>
    <row r="2598" spans="31:38" x14ac:dyDescent="0.35">
      <c r="AE2598" s="41" t="str">
        <f t="shared" si="82"/>
        <v>CAPFOR_534_1_1_202324</v>
      </c>
      <c r="AF2598" s="41">
        <v>202324</v>
      </c>
      <c r="AG2598" s="41" t="s">
        <v>46</v>
      </c>
      <c r="AH2598" s="41">
        <v>534</v>
      </c>
      <c r="AI2598" s="41">
        <v>1</v>
      </c>
      <c r="AJ2598" s="41" t="s">
        <v>1334</v>
      </c>
      <c r="AK2598" s="41">
        <v>1</v>
      </c>
      <c r="AL2598" s="186">
        <v>30184.924999999999</v>
      </c>
    </row>
    <row r="2599" spans="31:38" x14ac:dyDescent="0.35">
      <c r="AE2599" s="41" t="str">
        <f t="shared" si="82"/>
        <v>CAPFOR_534_2_1_202324</v>
      </c>
      <c r="AF2599" s="41">
        <v>202324</v>
      </c>
      <c r="AG2599" s="41" t="s">
        <v>46</v>
      </c>
      <c r="AH2599" s="41">
        <v>534</v>
      </c>
      <c r="AI2599" s="41">
        <v>2</v>
      </c>
      <c r="AJ2599" s="41" t="s">
        <v>3254</v>
      </c>
      <c r="AK2599" s="41">
        <v>1</v>
      </c>
      <c r="AL2599" s="186">
        <v>1616.396</v>
      </c>
    </row>
    <row r="2600" spans="31:38" x14ac:dyDescent="0.35">
      <c r="AE2600" s="41" t="str">
        <f t="shared" si="82"/>
        <v>CAPFOR_534_3_1_202324</v>
      </c>
      <c r="AF2600" s="41">
        <v>202324</v>
      </c>
      <c r="AG2600" s="41" t="s">
        <v>46</v>
      </c>
      <c r="AH2600" s="41">
        <v>534</v>
      </c>
      <c r="AI2600" s="41">
        <v>3</v>
      </c>
      <c r="AJ2600" s="41" t="s">
        <v>3165</v>
      </c>
      <c r="AK2600" s="41">
        <v>1</v>
      </c>
      <c r="AL2600" s="186">
        <v>10061.956</v>
      </c>
    </row>
    <row r="2601" spans="31:38" x14ac:dyDescent="0.35">
      <c r="AE2601" s="41" t="str">
        <f t="shared" si="82"/>
        <v>CAPFOR_534_4_1_202324</v>
      </c>
      <c r="AF2601" s="41">
        <v>202324</v>
      </c>
      <c r="AG2601" s="41" t="s">
        <v>46</v>
      </c>
      <c r="AH2601" s="41">
        <v>534</v>
      </c>
      <c r="AI2601" s="41">
        <v>4</v>
      </c>
      <c r="AJ2601" s="41" t="s">
        <v>3255</v>
      </c>
      <c r="AK2601" s="41">
        <v>1</v>
      </c>
      <c r="AL2601" s="186">
        <v>1816.6659999999999</v>
      </c>
    </row>
    <row r="2602" spans="31:38" x14ac:dyDescent="0.35">
      <c r="AE2602" s="41" t="str">
        <f t="shared" si="82"/>
        <v>CAPFOR_534_5_1_202324</v>
      </c>
      <c r="AF2602" s="41">
        <v>202324</v>
      </c>
      <c r="AG2602" s="41" t="s">
        <v>46</v>
      </c>
      <c r="AH2602" s="41">
        <v>534</v>
      </c>
      <c r="AI2602" s="41">
        <v>5</v>
      </c>
      <c r="AJ2602" s="41" t="s">
        <v>664</v>
      </c>
      <c r="AK2602" s="41">
        <v>1</v>
      </c>
      <c r="AL2602" s="186">
        <v>10970.129000000001</v>
      </c>
    </row>
    <row r="2603" spans="31:38" x14ac:dyDescent="0.35">
      <c r="AE2603" s="41" t="str">
        <f t="shared" si="82"/>
        <v>CAPFOR_534_6_1_202324</v>
      </c>
      <c r="AF2603" s="41">
        <v>202324</v>
      </c>
      <c r="AG2603" s="41" t="s">
        <v>46</v>
      </c>
      <c r="AH2603" s="41">
        <v>534</v>
      </c>
      <c r="AI2603" s="41">
        <v>6</v>
      </c>
      <c r="AJ2603" s="41" t="s">
        <v>3192</v>
      </c>
      <c r="AK2603" s="41">
        <v>1</v>
      </c>
      <c r="AL2603" s="186">
        <v>55941.672500000001</v>
      </c>
    </row>
    <row r="2604" spans="31:38" x14ac:dyDescent="0.35">
      <c r="AE2604" s="41" t="str">
        <f t="shared" si="82"/>
        <v>CAPFOR_534_7_1_202324</v>
      </c>
      <c r="AF2604" s="41">
        <v>202324</v>
      </c>
      <c r="AG2604" s="41" t="s">
        <v>46</v>
      </c>
      <c r="AH2604" s="41">
        <v>534</v>
      </c>
      <c r="AI2604" s="41">
        <v>7</v>
      </c>
      <c r="AJ2604" s="41" t="s">
        <v>2157</v>
      </c>
      <c r="AK2604" s="41">
        <v>1</v>
      </c>
      <c r="AL2604" s="186">
        <v>3095.1350000000002</v>
      </c>
    </row>
    <row r="2605" spans="31:38" x14ac:dyDescent="0.35">
      <c r="AE2605" s="41" t="str">
        <f t="shared" si="82"/>
        <v>CAPFOR_534_8_1_202324</v>
      </c>
      <c r="AF2605" s="41">
        <v>202324</v>
      </c>
      <c r="AG2605" s="41" t="s">
        <v>46</v>
      </c>
      <c r="AH2605" s="41">
        <v>534</v>
      </c>
      <c r="AI2605" s="41">
        <v>8</v>
      </c>
      <c r="AJ2605" s="41" t="s">
        <v>3449</v>
      </c>
      <c r="AK2605" s="41">
        <v>1</v>
      </c>
      <c r="AL2605" s="186">
        <v>71823.602499999994</v>
      </c>
    </row>
    <row r="2606" spans="31:38" x14ac:dyDescent="0.35">
      <c r="AE2606" s="41" t="str">
        <f t="shared" si="82"/>
        <v>CAPFOR_534_9_1_202324</v>
      </c>
      <c r="AF2606" s="41">
        <v>202324</v>
      </c>
      <c r="AG2606" s="41" t="s">
        <v>46</v>
      </c>
      <c r="AH2606" s="41">
        <v>534</v>
      </c>
      <c r="AI2606" s="41">
        <v>9</v>
      </c>
      <c r="AJ2606" s="41" t="s">
        <v>2322</v>
      </c>
      <c r="AK2606" s="41">
        <v>1</v>
      </c>
      <c r="AL2606" s="186">
        <v>0</v>
      </c>
    </row>
    <row r="2607" spans="31:38" x14ac:dyDescent="0.35">
      <c r="AE2607" s="41" t="str">
        <f t="shared" si="82"/>
        <v>CAPFOR_534_10_1_202324</v>
      </c>
      <c r="AF2607" s="41">
        <v>202324</v>
      </c>
      <c r="AG2607" s="41" t="s">
        <v>46</v>
      </c>
      <c r="AH2607" s="41">
        <v>534</v>
      </c>
      <c r="AI2607" s="41">
        <v>10</v>
      </c>
      <c r="AJ2607" s="41" t="s">
        <v>3196</v>
      </c>
      <c r="AK2607" s="41">
        <v>1</v>
      </c>
      <c r="AL2607" s="186">
        <v>4366.3720000000003</v>
      </c>
    </row>
    <row r="2608" spans="31:38" x14ac:dyDescent="0.35">
      <c r="AE2608" s="41" t="str">
        <f t="shared" si="82"/>
        <v>CAPFOR_534_11_1_202324</v>
      </c>
      <c r="AF2608" s="41">
        <v>202324</v>
      </c>
      <c r="AG2608" s="41" t="s">
        <v>46</v>
      </c>
      <c r="AH2608" s="41">
        <v>534</v>
      </c>
      <c r="AI2608" s="41">
        <v>11</v>
      </c>
      <c r="AJ2608" s="41" t="s">
        <v>3450</v>
      </c>
      <c r="AK2608" s="41">
        <v>1</v>
      </c>
      <c r="AL2608" s="186">
        <v>4366.3720000000003</v>
      </c>
    </row>
    <row r="2609" spans="31:38" x14ac:dyDescent="0.35">
      <c r="AE2609" s="41" t="str">
        <f t="shared" si="82"/>
        <v>CAPFOR_534_12_1_202324</v>
      </c>
      <c r="AF2609" s="41">
        <v>202324</v>
      </c>
      <c r="AG2609" s="41" t="s">
        <v>46</v>
      </c>
      <c r="AH2609" s="41">
        <v>534</v>
      </c>
      <c r="AI2609" s="41">
        <v>12</v>
      </c>
      <c r="AJ2609" s="41" t="s">
        <v>3170</v>
      </c>
      <c r="AK2609" s="41">
        <v>1</v>
      </c>
      <c r="AL2609" s="186">
        <v>0</v>
      </c>
    </row>
    <row r="2610" spans="31:38" x14ac:dyDescent="0.35">
      <c r="AE2610" s="41" t="str">
        <f t="shared" si="82"/>
        <v>CAPFOR_534_13_1_202324</v>
      </c>
      <c r="AF2610" s="41">
        <v>202324</v>
      </c>
      <c r="AG2610" s="41" t="s">
        <v>46</v>
      </c>
      <c r="AH2610" s="41">
        <v>534</v>
      </c>
      <c r="AI2610" s="41">
        <v>13</v>
      </c>
      <c r="AJ2610" s="41" t="s">
        <v>3451</v>
      </c>
      <c r="AK2610" s="41">
        <v>1</v>
      </c>
      <c r="AL2610" s="186">
        <v>118053.2515</v>
      </c>
    </row>
    <row r="2611" spans="31:38" x14ac:dyDescent="0.35">
      <c r="AE2611" s="41" t="str">
        <f t="shared" si="82"/>
        <v>CAPFOR_534_14_1_202324</v>
      </c>
      <c r="AF2611" s="41">
        <v>202324</v>
      </c>
      <c r="AG2611" s="41" t="s">
        <v>46</v>
      </c>
      <c r="AH2611" s="41">
        <v>534</v>
      </c>
      <c r="AI2611" s="41">
        <v>14</v>
      </c>
      <c r="AJ2611" s="41" t="s">
        <v>3452</v>
      </c>
      <c r="AK2611" s="41">
        <v>1</v>
      </c>
      <c r="AL2611" s="186">
        <v>0</v>
      </c>
    </row>
    <row r="2612" spans="31:38" x14ac:dyDescent="0.35">
      <c r="AE2612" s="41" t="str">
        <f t="shared" si="82"/>
        <v>CAPFOR_534_15_1_202324</v>
      </c>
      <c r="AF2612" s="41">
        <v>202324</v>
      </c>
      <c r="AG2612" s="41" t="s">
        <v>46</v>
      </c>
      <c r="AH2612" s="41">
        <v>534</v>
      </c>
      <c r="AI2612" s="41">
        <v>15</v>
      </c>
      <c r="AJ2612" s="41" t="s">
        <v>3256</v>
      </c>
      <c r="AK2612" s="41">
        <v>1</v>
      </c>
      <c r="AL2612" s="186">
        <v>0</v>
      </c>
    </row>
    <row r="2613" spans="31:38" x14ac:dyDescent="0.35">
      <c r="AE2613" s="41" t="str">
        <f t="shared" si="82"/>
        <v>CAPFOR_534_16_1_202324</v>
      </c>
      <c r="AF2613" s="41">
        <v>202324</v>
      </c>
      <c r="AG2613" s="41" t="s">
        <v>46</v>
      </c>
      <c r="AH2613" s="41">
        <v>534</v>
      </c>
      <c r="AI2613" s="41">
        <v>16</v>
      </c>
      <c r="AJ2613" s="41" t="s">
        <v>3453</v>
      </c>
      <c r="AK2613" s="41">
        <v>1</v>
      </c>
      <c r="AL2613" s="186">
        <v>118053.2515</v>
      </c>
    </row>
    <row r="2614" spans="31:38" x14ac:dyDescent="0.35">
      <c r="AE2614" s="41" t="str">
        <f t="shared" si="82"/>
        <v>CAPFOR_534_17_1_202324</v>
      </c>
      <c r="AF2614" s="41">
        <v>202324</v>
      </c>
      <c r="AG2614" s="41" t="s">
        <v>46</v>
      </c>
      <c r="AH2614" s="41">
        <v>534</v>
      </c>
      <c r="AI2614" s="41">
        <v>17</v>
      </c>
      <c r="AJ2614" s="41" t="s">
        <v>2010</v>
      </c>
      <c r="AK2614" s="41">
        <v>1</v>
      </c>
      <c r="AL2614" s="186">
        <v>0</v>
      </c>
    </row>
    <row r="2615" spans="31:38" x14ac:dyDescent="0.35">
      <c r="AE2615" s="41" t="str">
        <f t="shared" si="82"/>
        <v>CAPFOR_534_17.1_1_202324</v>
      </c>
      <c r="AF2615" s="41">
        <v>202324</v>
      </c>
      <c r="AG2615" s="41" t="s">
        <v>46</v>
      </c>
      <c r="AH2615" s="41">
        <v>534</v>
      </c>
      <c r="AI2615" s="41">
        <v>17.100000000000001</v>
      </c>
      <c r="AJ2615" s="41" t="s">
        <v>3494</v>
      </c>
      <c r="AK2615" s="41">
        <v>1</v>
      </c>
      <c r="AL2615" s="186">
        <v>0</v>
      </c>
    </row>
    <row r="2616" spans="31:38" x14ac:dyDescent="0.35">
      <c r="AE2616" s="41" t="str">
        <f t="shared" si="82"/>
        <v>CAPFOR_534_19_3_202324</v>
      </c>
      <c r="AF2616" s="41">
        <v>202324</v>
      </c>
      <c r="AG2616" s="41" t="s">
        <v>46</v>
      </c>
      <c r="AH2616" s="41">
        <v>534</v>
      </c>
      <c r="AI2616" s="41">
        <v>19</v>
      </c>
      <c r="AJ2616" s="41" t="s">
        <v>3258</v>
      </c>
      <c r="AK2616" s="41">
        <v>3</v>
      </c>
      <c r="AL2616" s="186">
        <v>118053.2515</v>
      </c>
    </row>
    <row r="2617" spans="31:38" x14ac:dyDescent="0.35">
      <c r="AE2617" s="41" t="str">
        <f t="shared" si="82"/>
        <v>CAPFOR_534_20_3_202324</v>
      </c>
      <c r="AF2617" s="41">
        <v>202324</v>
      </c>
      <c r="AG2617" s="41" t="s">
        <v>46</v>
      </c>
      <c r="AH2617" s="41">
        <v>534</v>
      </c>
      <c r="AI2617" s="41">
        <v>20</v>
      </c>
      <c r="AJ2617" s="41" t="s">
        <v>1308</v>
      </c>
      <c r="AK2617" s="41">
        <v>3</v>
      </c>
      <c r="AL2617" s="186">
        <v>0</v>
      </c>
    </row>
    <row r="2618" spans="31:38" x14ac:dyDescent="0.35">
      <c r="AE2618" s="41" t="str">
        <f t="shared" si="82"/>
        <v>CAPFOR_534_21_3_202324</v>
      </c>
      <c r="AF2618" s="41">
        <v>202324</v>
      </c>
      <c r="AG2618" s="41" t="s">
        <v>46</v>
      </c>
      <c r="AH2618" s="41">
        <v>534</v>
      </c>
      <c r="AI2618" s="41">
        <v>21</v>
      </c>
      <c r="AJ2618" s="41" t="s">
        <v>1309</v>
      </c>
      <c r="AK2618" s="41">
        <v>3</v>
      </c>
      <c r="AL2618" s="186">
        <v>0</v>
      </c>
    </row>
    <row r="2619" spans="31:38" x14ac:dyDescent="0.35">
      <c r="AE2619" s="41" t="str">
        <f t="shared" si="82"/>
        <v>CAPFOR_534_22_3_202324</v>
      </c>
      <c r="AF2619" s="41">
        <v>202324</v>
      </c>
      <c r="AG2619" s="41" t="s">
        <v>46</v>
      </c>
      <c r="AH2619" s="41">
        <v>534</v>
      </c>
      <c r="AI2619" s="41">
        <v>22</v>
      </c>
      <c r="AJ2619" s="41" t="s">
        <v>3454</v>
      </c>
      <c r="AK2619" s="41">
        <v>3</v>
      </c>
      <c r="AL2619" s="186">
        <v>0</v>
      </c>
    </row>
    <row r="2620" spans="31:38" x14ac:dyDescent="0.35">
      <c r="AE2620" s="41" t="str">
        <f t="shared" si="82"/>
        <v>CAPFOR_534_23_3_202324</v>
      </c>
      <c r="AF2620" s="41">
        <v>202324</v>
      </c>
      <c r="AG2620" s="41" t="s">
        <v>46</v>
      </c>
      <c r="AH2620" s="41">
        <v>534</v>
      </c>
      <c r="AI2620" s="41">
        <v>23</v>
      </c>
      <c r="AJ2620" s="41" t="s">
        <v>2027</v>
      </c>
      <c r="AK2620" s="41">
        <v>3</v>
      </c>
      <c r="AL2620" s="186">
        <v>86156.8655</v>
      </c>
    </row>
    <row r="2621" spans="31:38" x14ac:dyDescent="0.35">
      <c r="AE2621" s="41" t="str">
        <f t="shared" si="82"/>
        <v>CAPFOR_534_25_3_202324</v>
      </c>
      <c r="AF2621" s="41">
        <v>202324</v>
      </c>
      <c r="AG2621" s="41" t="s">
        <v>46</v>
      </c>
      <c r="AH2621" s="41">
        <v>534</v>
      </c>
      <c r="AI2621" s="41">
        <v>25</v>
      </c>
      <c r="AJ2621" s="41" t="s">
        <v>1370</v>
      </c>
      <c r="AK2621" s="41">
        <v>3</v>
      </c>
      <c r="AL2621" s="186">
        <v>0</v>
      </c>
    </row>
    <row r="2622" spans="31:38" x14ac:dyDescent="0.35">
      <c r="AE2622" s="41" t="str">
        <f t="shared" si="82"/>
        <v>CAPFOR_534_26_3_202324</v>
      </c>
      <c r="AF2622" s="41">
        <v>202324</v>
      </c>
      <c r="AG2622" s="41" t="s">
        <v>46</v>
      </c>
      <c r="AH2622" s="41">
        <v>534</v>
      </c>
      <c r="AI2622" s="41">
        <v>26</v>
      </c>
      <c r="AJ2622" s="41" t="s">
        <v>2032</v>
      </c>
      <c r="AK2622" s="41">
        <v>3</v>
      </c>
      <c r="AL2622" s="186">
        <v>0</v>
      </c>
    </row>
    <row r="2623" spans="31:38" x14ac:dyDescent="0.35">
      <c r="AE2623" s="41" t="str">
        <f t="shared" si="82"/>
        <v>CAPFOR_534_27_3_202324</v>
      </c>
      <c r="AF2623" s="41">
        <v>202324</v>
      </c>
      <c r="AG2623" s="41" t="s">
        <v>46</v>
      </c>
      <c r="AH2623" s="41">
        <v>534</v>
      </c>
      <c r="AI2623" s="41">
        <v>27</v>
      </c>
      <c r="AJ2623" s="41" t="s">
        <v>2033</v>
      </c>
      <c r="AK2623" s="41">
        <v>3</v>
      </c>
      <c r="AL2623" s="186">
        <v>0</v>
      </c>
    </row>
    <row r="2624" spans="31:38" x14ac:dyDescent="0.35">
      <c r="AE2624" s="41" t="str">
        <f t="shared" si="82"/>
        <v>CAPFOR_534_28_3_202324</v>
      </c>
      <c r="AF2624" s="41">
        <v>202324</v>
      </c>
      <c r="AG2624" s="41" t="s">
        <v>46</v>
      </c>
      <c r="AH2624" s="41">
        <v>534</v>
      </c>
      <c r="AI2624" s="41">
        <v>28</v>
      </c>
      <c r="AJ2624" s="41" t="s">
        <v>2034</v>
      </c>
      <c r="AK2624" s="41">
        <v>3</v>
      </c>
      <c r="AL2624" s="186">
        <v>4934.17</v>
      </c>
    </row>
    <row r="2625" spans="31:38" x14ac:dyDescent="0.35">
      <c r="AE2625" s="41" t="str">
        <f t="shared" si="82"/>
        <v>CAPFOR_534_29_3_202324</v>
      </c>
      <c r="AF2625" s="41">
        <v>202324</v>
      </c>
      <c r="AG2625" s="41" t="s">
        <v>46</v>
      </c>
      <c r="AH2625" s="41">
        <v>534</v>
      </c>
      <c r="AI2625" s="41">
        <v>29</v>
      </c>
      <c r="AJ2625" s="41" t="s">
        <v>2035</v>
      </c>
      <c r="AK2625" s="41">
        <v>3</v>
      </c>
      <c r="AL2625" s="186">
        <v>0</v>
      </c>
    </row>
    <row r="2626" spans="31:38" x14ac:dyDescent="0.35">
      <c r="AE2626" s="41" t="str">
        <f t="shared" si="82"/>
        <v>CAPFOR_534_30_3_202324</v>
      </c>
      <c r="AF2626" s="41">
        <v>202324</v>
      </c>
      <c r="AG2626" s="41" t="s">
        <v>46</v>
      </c>
      <c r="AH2626" s="41">
        <v>534</v>
      </c>
      <c r="AI2626" s="41">
        <v>30</v>
      </c>
      <c r="AJ2626" s="41" t="s">
        <v>1357</v>
      </c>
      <c r="AK2626" s="41">
        <v>3</v>
      </c>
      <c r="AL2626" s="186">
        <v>4426</v>
      </c>
    </row>
    <row r="2627" spans="31:38" x14ac:dyDescent="0.35">
      <c r="AE2627" s="41" t="str">
        <f t="shared" si="82"/>
        <v>CAPFOR_534_30.1_3_202324</v>
      </c>
      <c r="AF2627" s="41">
        <v>202324</v>
      </c>
      <c r="AG2627" s="41" t="s">
        <v>46</v>
      </c>
      <c r="AH2627" s="41">
        <v>534</v>
      </c>
      <c r="AI2627" s="41">
        <v>30.1</v>
      </c>
      <c r="AJ2627" s="41" t="s">
        <v>3616</v>
      </c>
      <c r="AK2627" s="41">
        <v>3</v>
      </c>
      <c r="AL2627" s="186">
        <v>4426</v>
      </c>
    </row>
    <row r="2628" spans="31:38" x14ac:dyDescent="0.35">
      <c r="AE2628" s="41" t="str">
        <f t="shared" si="82"/>
        <v>CAPFOR_534_30.2_3_202324</v>
      </c>
      <c r="AF2628" s="41">
        <v>202324</v>
      </c>
      <c r="AG2628" s="41" t="s">
        <v>46</v>
      </c>
      <c r="AH2628" s="41">
        <v>534</v>
      </c>
      <c r="AI2628" s="41">
        <v>30.2</v>
      </c>
      <c r="AJ2628" s="41" t="s">
        <v>3617</v>
      </c>
      <c r="AK2628" s="41">
        <v>3</v>
      </c>
      <c r="AL2628" s="186">
        <v>0</v>
      </c>
    </row>
    <row r="2629" spans="31:38" x14ac:dyDescent="0.35">
      <c r="AE2629" s="41" t="str">
        <f t="shared" si="82"/>
        <v>CAPFOR_534_31_3_202324</v>
      </c>
      <c r="AF2629" s="41">
        <v>202324</v>
      </c>
      <c r="AG2629" s="41" t="s">
        <v>46</v>
      </c>
      <c r="AH2629" s="41">
        <v>534</v>
      </c>
      <c r="AI2629" s="41">
        <v>31</v>
      </c>
      <c r="AJ2629" s="41" t="s">
        <v>1358</v>
      </c>
      <c r="AK2629" s="41">
        <v>3</v>
      </c>
      <c r="AL2629" s="186">
        <v>22536.216</v>
      </c>
    </row>
    <row r="2630" spans="31:38" x14ac:dyDescent="0.35">
      <c r="AE2630" s="41" t="str">
        <f t="shared" ref="AE2630:AE2693" si="83">AG2630&amp;"_"&amp;AH2630&amp;"_"&amp;AI2630&amp;"_"&amp;AK2630&amp;"_"&amp;AF2630</f>
        <v>CAPFOR_534_31.1_3_202324</v>
      </c>
      <c r="AF2630" s="41">
        <v>202324</v>
      </c>
      <c r="AG2630" s="41" t="s">
        <v>46</v>
      </c>
      <c r="AH2630" s="41">
        <v>534</v>
      </c>
      <c r="AI2630" s="41">
        <v>31.1</v>
      </c>
      <c r="AJ2630" s="41" t="s">
        <v>2038</v>
      </c>
      <c r="AK2630" s="41">
        <v>3</v>
      </c>
      <c r="AL2630" s="186">
        <v>22536.216</v>
      </c>
    </row>
    <row r="2631" spans="31:38" x14ac:dyDescent="0.35">
      <c r="AE2631" s="41" t="str">
        <f t="shared" si="83"/>
        <v>CAPFOR_534_31.2_3_202324</v>
      </c>
      <c r="AF2631" s="41">
        <v>202324</v>
      </c>
      <c r="AG2631" s="41" t="s">
        <v>46</v>
      </c>
      <c r="AH2631" s="41">
        <v>534</v>
      </c>
      <c r="AI2631" s="41">
        <v>31.2</v>
      </c>
      <c r="AJ2631" s="41" t="s">
        <v>2039</v>
      </c>
      <c r="AK2631" s="41">
        <v>3</v>
      </c>
      <c r="AL2631" s="186">
        <v>0</v>
      </c>
    </row>
    <row r="2632" spans="31:38" x14ac:dyDescent="0.35">
      <c r="AE2632" s="41" t="str">
        <f t="shared" si="83"/>
        <v>CAPFOR_534_32_3_202324</v>
      </c>
      <c r="AF2632" s="41">
        <v>202324</v>
      </c>
      <c r="AG2632" s="41" t="s">
        <v>46</v>
      </c>
      <c r="AH2632" s="41">
        <v>534</v>
      </c>
      <c r="AI2632" s="41">
        <v>32</v>
      </c>
      <c r="AJ2632" s="41" t="s">
        <v>3455</v>
      </c>
      <c r="AK2632" s="41">
        <v>3</v>
      </c>
      <c r="AL2632" s="186">
        <v>118053.2515</v>
      </c>
    </row>
    <row r="2633" spans="31:38" x14ac:dyDescent="0.35">
      <c r="AE2633" s="41" t="str">
        <f t="shared" si="83"/>
        <v>CAPFOR_534_33_3_202324</v>
      </c>
      <c r="AF2633" s="41">
        <v>202324</v>
      </c>
      <c r="AG2633" s="41" t="s">
        <v>46</v>
      </c>
      <c r="AH2633" s="41">
        <v>534</v>
      </c>
      <c r="AI2633" s="41">
        <v>33</v>
      </c>
      <c r="AJ2633" s="41" t="s">
        <v>2043</v>
      </c>
      <c r="AK2633" s="41">
        <v>3</v>
      </c>
      <c r="AL2633" s="186">
        <v>355547</v>
      </c>
    </row>
    <row r="2634" spans="31:38" x14ac:dyDescent="0.35">
      <c r="AE2634" s="41" t="str">
        <f t="shared" si="83"/>
        <v>CAPFOR_534_33.5_3_202324</v>
      </c>
      <c r="AF2634" s="41">
        <v>202324</v>
      </c>
      <c r="AG2634" s="41" t="s">
        <v>46</v>
      </c>
      <c r="AH2634" s="41">
        <v>534</v>
      </c>
      <c r="AI2634" s="41">
        <v>33.5</v>
      </c>
      <c r="AJ2634" s="41" t="s">
        <v>3281</v>
      </c>
      <c r="AK2634" s="41">
        <v>3</v>
      </c>
      <c r="AL2634" s="186">
        <v>0</v>
      </c>
    </row>
    <row r="2635" spans="31:38" x14ac:dyDescent="0.35">
      <c r="AE2635" s="41" t="str">
        <f t="shared" si="83"/>
        <v>CAPFOR_534_34_3_202324</v>
      </c>
      <c r="AF2635" s="41">
        <v>202324</v>
      </c>
      <c r="AG2635" s="41" t="s">
        <v>46</v>
      </c>
      <c r="AH2635" s="41">
        <v>534</v>
      </c>
      <c r="AI2635" s="41">
        <v>34</v>
      </c>
      <c r="AJ2635" s="41" t="s">
        <v>3456</v>
      </c>
      <c r="AK2635" s="41">
        <v>3</v>
      </c>
      <c r="AL2635" s="186">
        <v>26962.216</v>
      </c>
    </row>
    <row r="2636" spans="31:38" x14ac:dyDescent="0.35">
      <c r="AE2636" s="41" t="str">
        <f t="shared" si="83"/>
        <v>CAPFOR_534_35_3_202324</v>
      </c>
      <c r="AF2636" s="41">
        <v>202324</v>
      </c>
      <c r="AG2636" s="41" t="s">
        <v>46</v>
      </c>
      <c r="AH2636" s="41">
        <v>534</v>
      </c>
      <c r="AI2636" s="41">
        <v>35</v>
      </c>
      <c r="AJ2636" s="41" t="s">
        <v>2044</v>
      </c>
      <c r="AK2636" s="41">
        <v>3</v>
      </c>
      <c r="AL2636" s="186">
        <v>11541</v>
      </c>
    </row>
    <row r="2637" spans="31:38" x14ac:dyDescent="0.35">
      <c r="AE2637" s="41" t="str">
        <f t="shared" si="83"/>
        <v>CAPFOR_534_36_3_202324</v>
      </c>
      <c r="AF2637" s="41">
        <v>202324</v>
      </c>
      <c r="AG2637" s="41" t="s">
        <v>46</v>
      </c>
      <c r="AH2637" s="41">
        <v>534</v>
      </c>
      <c r="AI2637" s="41">
        <v>36</v>
      </c>
      <c r="AJ2637" s="41" t="s">
        <v>3457</v>
      </c>
      <c r="AK2637" s="41">
        <v>3</v>
      </c>
      <c r="AL2637" s="186">
        <v>15421.216</v>
      </c>
    </row>
    <row r="2638" spans="31:38" x14ac:dyDescent="0.35">
      <c r="AE2638" s="41" t="str">
        <f t="shared" si="83"/>
        <v>CAPFOR_534_37_3_202324</v>
      </c>
      <c r="AF2638" s="41">
        <v>202324</v>
      </c>
      <c r="AG2638" s="41" t="s">
        <v>46</v>
      </c>
      <c r="AH2638" s="41">
        <v>534</v>
      </c>
      <c r="AI2638" s="41">
        <v>37</v>
      </c>
      <c r="AJ2638" s="41" t="s">
        <v>3458</v>
      </c>
      <c r="AK2638" s="41">
        <v>3</v>
      </c>
      <c r="AL2638" s="186">
        <v>370968.21600000001</v>
      </c>
    </row>
    <row r="2639" spans="31:38" x14ac:dyDescent="0.35">
      <c r="AE2639" s="41" t="str">
        <f t="shared" si="83"/>
        <v>CAPFOR_534_38_3_202324</v>
      </c>
      <c r="AF2639" s="41">
        <v>202324</v>
      </c>
      <c r="AG2639" s="41" t="s">
        <v>46</v>
      </c>
      <c r="AH2639" s="41">
        <v>534</v>
      </c>
      <c r="AI2639" s="41">
        <v>38</v>
      </c>
      <c r="AJ2639" s="41" t="s">
        <v>2046</v>
      </c>
      <c r="AK2639" s="41">
        <v>3</v>
      </c>
      <c r="AL2639" s="186">
        <v>283672.46643999999</v>
      </c>
    </row>
    <row r="2640" spans="31:38" x14ac:dyDescent="0.35">
      <c r="AE2640" s="41" t="str">
        <f t="shared" si="83"/>
        <v>CAPFOR_534_39_3_202324</v>
      </c>
      <c r="AF2640" s="41">
        <v>202324</v>
      </c>
      <c r="AG2640" s="41" t="s">
        <v>46</v>
      </c>
      <c r="AH2640" s="41">
        <v>534</v>
      </c>
      <c r="AI2640" s="41">
        <v>39</v>
      </c>
      <c r="AJ2640" s="41" t="s">
        <v>2047</v>
      </c>
      <c r="AK2640" s="41">
        <v>3</v>
      </c>
      <c r="AL2640" s="186">
        <v>0</v>
      </c>
    </row>
    <row r="2641" spans="31:38" x14ac:dyDescent="0.35">
      <c r="AE2641" s="41" t="str">
        <f t="shared" si="83"/>
        <v>CAPFOR_534_40_3_202324</v>
      </c>
      <c r="AF2641" s="41">
        <v>202324</v>
      </c>
      <c r="AG2641" s="41" t="s">
        <v>46</v>
      </c>
      <c r="AH2641" s="41">
        <v>534</v>
      </c>
      <c r="AI2641" s="41">
        <v>40</v>
      </c>
      <c r="AJ2641" s="41" t="s">
        <v>2048</v>
      </c>
      <c r="AK2641" s="41">
        <v>3</v>
      </c>
      <c r="AL2641" s="186">
        <v>73300</v>
      </c>
    </row>
    <row r="2642" spans="31:38" x14ac:dyDescent="0.35">
      <c r="AE2642" s="41" t="str">
        <f t="shared" si="83"/>
        <v>CAPFOR_534_41_3_202324</v>
      </c>
      <c r="AF2642" s="41">
        <v>202324</v>
      </c>
      <c r="AG2642" s="41" t="s">
        <v>46</v>
      </c>
      <c r="AH2642" s="41">
        <v>534</v>
      </c>
      <c r="AI2642" s="41">
        <v>41</v>
      </c>
      <c r="AJ2642" s="41" t="s">
        <v>2049</v>
      </c>
      <c r="AK2642" s="41">
        <v>3</v>
      </c>
      <c r="AL2642" s="186">
        <v>283028.35795999999</v>
      </c>
    </row>
    <row r="2643" spans="31:38" x14ac:dyDescent="0.35">
      <c r="AE2643" s="41" t="str">
        <f t="shared" si="83"/>
        <v>CAPFOR_534_42_3_202324</v>
      </c>
      <c r="AF2643" s="41">
        <v>202324</v>
      </c>
      <c r="AG2643" s="41" t="s">
        <v>46</v>
      </c>
      <c r="AH2643" s="41">
        <v>534</v>
      </c>
      <c r="AI2643" s="41">
        <v>42</v>
      </c>
      <c r="AJ2643" s="41" t="s">
        <v>2050</v>
      </c>
      <c r="AK2643" s="41">
        <v>3</v>
      </c>
      <c r="AL2643" s="186">
        <v>0</v>
      </c>
    </row>
    <row r="2644" spans="31:38" x14ac:dyDescent="0.35">
      <c r="AE2644" s="41" t="str">
        <f t="shared" si="83"/>
        <v>CAPFOR_534_43_3_202324</v>
      </c>
      <c r="AF2644" s="41">
        <v>202324</v>
      </c>
      <c r="AG2644" s="41" t="s">
        <v>46</v>
      </c>
      <c r="AH2644" s="41">
        <v>534</v>
      </c>
      <c r="AI2644" s="41">
        <v>43</v>
      </c>
      <c r="AJ2644" s="41" t="s">
        <v>2051</v>
      </c>
      <c r="AK2644" s="41">
        <v>3</v>
      </c>
      <c r="AL2644" s="186">
        <v>50000</v>
      </c>
    </row>
    <row r="2645" spans="31:38" x14ac:dyDescent="0.35">
      <c r="AE2645" s="41" t="str">
        <f t="shared" si="83"/>
        <v>CAPFOR_534_44_3_202324</v>
      </c>
      <c r="AF2645" s="41">
        <v>202324</v>
      </c>
      <c r="AG2645" s="41" t="s">
        <v>46</v>
      </c>
      <c r="AH2645" s="41">
        <v>534</v>
      </c>
      <c r="AI2645" s="41">
        <v>44</v>
      </c>
      <c r="AJ2645" s="41" t="s">
        <v>3261</v>
      </c>
      <c r="AK2645" s="41">
        <v>3</v>
      </c>
      <c r="AL2645" s="186">
        <v>396542</v>
      </c>
    </row>
    <row r="2646" spans="31:38" x14ac:dyDescent="0.35">
      <c r="AE2646" s="41" t="str">
        <f t="shared" si="83"/>
        <v>CAPFOR_534_45_3_202324</v>
      </c>
      <c r="AF2646" s="41">
        <v>202324</v>
      </c>
      <c r="AG2646" s="41" t="s">
        <v>46</v>
      </c>
      <c r="AH2646" s="41">
        <v>534</v>
      </c>
      <c r="AI2646" s="41">
        <v>45</v>
      </c>
      <c r="AJ2646" s="41" t="s">
        <v>3262</v>
      </c>
      <c r="AK2646" s="41">
        <v>3</v>
      </c>
      <c r="AL2646" s="186">
        <v>416542</v>
      </c>
    </row>
    <row r="2647" spans="31:38" x14ac:dyDescent="0.35">
      <c r="AE2647" s="41" t="str">
        <f t="shared" si="83"/>
        <v>CAPFOR_534_46_3_202324</v>
      </c>
      <c r="AF2647" s="41">
        <v>202324</v>
      </c>
      <c r="AG2647" s="41" t="s">
        <v>46</v>
      </c>
      <c r="AH2647" s="41">
        <v>534</v>
      </c>
      <c r="AI2647" s="41">
        <v>46</v>
      </c>
      <c r="AJ2647" s="41" t="s">
        <v>2060</v>
      </c>
      <c r="AK2647" s="41">
        <v>3</v>
      </c>
      <c r="AL2647" s="186">
        <v>0</v>
      </c>
    </row>
    <row r="2648" spans="31:38" x14ac:dyDescent="0.35">
      <c r="AE2648" s="41" t="str">
        <f t="shared" si="83"/>
        <v>CAPFOR_534_47_3_202324</v>
      </c>
      <c r="AF2648" s="41">
        <v>202324</v>
      </c>
      <c r="AG2648" s="41" t="s">
        <v>46</v>
      </c>
      <c r="AH2648" s="41">
        <v>534</v>
      </c>
      <c r="AI2648" s="41">
        <v>47</v>
      </c>
      <c r="AJ2648" s="41" t="s">
        <v>2061</v>
      </c>
      <c r="AK2648" s="41">
        <v>3</v>
      </c>
      <c r="AL2648" s="186">
        <v>0</v>
      </c>
    </row>
    <row r="2649" spans="31:38" x14ac:dyDescent="0.35">
      <c r="AE2649" s="41" t="str">
        <f t="shared" si="83"/>
        <v>CAPFOR_534_48_3_202324</v>
      </c>
      <c r="AF2649" s="41">
        <v>202324</v>
      </c>
      <c r="AG2649" s="41" t="s">
        <v>46</v>
      </c>
      <c r="AH2649" s="41">
        <v>534</v>
      </c>
      <c r="AI2649" s="41">
        <v>48</v>
      </c>
      <c r="AJ2649" s="41" t="s">
        <v>2029</v>
      </c>
      <c r="AK2649" s="41">
        <v>3</v>
      </c>
      <c r="AL2649" s="186">
        <v>0</v>
      </c>
    </row>
    <row r="2650" spans="31:38" x14ac:dyDescent="0.35">
      <c r="AE2650" s="41" t="str">
        <f t="shared" si="83"/>
        <v>CAPFOR_534_49_3_202324</v>
      </c>
      <c r="AF2650" s="41">
        <v>202324</v>
      </c>
      <c r="AG2650" s="41" t="s">
        <v>46</v>
      </c>
      <c r="AH2650" s="41">
        <v>534</v>
      </c>
      <c r="AI2650" s="41">
        <v>49</v>
      </c>
      <c r="AJ2650" s="41" t="s">
        <v>2030</v>
      </c>
      <c r="AK2650" s="41">
        <v>3</v>
      </c>
      <c r="AL2650" s="186">
        <v>0</v>
      </c>
    </row>
    <row r="2651" spans="31:38" x14ac:dyDescent="0.35">
      <c r="AE2651" s="41" t="str">
        <f t="shared" si="83"/>
        <v>CAPFOR_534_50_3_202324</v>
      </c>
      <c r="AF2651" s="41">
        <v>202324</v>
      </c>
      <c r="AG2651" s="41" t="s">
        <v>46</v>
      </c>
      <c r="AH2651" s="41">
        <v>534</v>
      </c>
      <c r="AI2651" s="41">
        <v>50</v>
      </c>
      <c r="AJ2651" s="41" t="s">
        <v>2031</v>
      </c>
      <c r="AK2651" s="41">
        <v>3</v>
      </c>
      <c r="AL2651" s="186">
        <v>0</v>
      </c>
    </row>
    <row r="2652" spans="31:38" x14ac:dyDescent="0.35">
      <c r="AE2652" s="41" t="str">
        <f t="shared" si="83"/>
        <v>CAPFOR_536_1_1_202324</v>
      </c>
      <c r="AF2652" s="41">
        <v>202324</v>
      </c>
      <c r="AG2652" s="41" t="s">
        <v>46</v>
      </c>
      <c r="AH2652" s="41">
        <v>536</v>
      </c>
      <c r="AI2652" s="41">
        <v>1</v>
      </c>
      <c r="AJ2652" s="41" t="s">
        <v>1334</v>
      </c>
      <c r="AK2652" s="41">
        <v>1</v>
      </c>
      <c r="AL2652" s="186">
        <v>27617</v>
      </c>
    </row>
    <row r="2653" spans="31:38" x14ac:dyDescent="0.35">
      <c r="AE2653" s="41" t="str">
        <f t="shared" si="83"/>
        <v>CAPFOR_536_2_1_202324</v>
      </c>
      <c r="AF2653" s="41">
        <v>202324</v>
      </c>
      <c r="AG2653" s="41" t="s">
        <v>46</v>
      </c>
      <c r="AH2653" s="41">
        <v>536</v>
      </c>
      <c r="AI2653" s="41">
        <v>2</v>
      </c>
      <c r="AJ2653" s="41" t="s">
        <v>3254</v>
      </c>
      <c r="AK2653" s="41">
        <v>1</v>
      </c>
      <c r="AL2653" s="186">
        <v>1372</v>
      </c>
    </row>
    <row r="2654" spans="31:38" x14ac:dyDescent="0.35">
      <c r="AE2654" s="41" t="str">
        <f t="shared" si="83"/>
        <v>CAPFOR_536_3_1_202324</v>
      </c>
      <c r="AF2654" s="41">
        <v>202324</v>
      </c>
      <c r="AG2654" s="41" t="s">
        <v>46</v>
      </c>
      <c r="AH2654" s="41">
        <v>536</v>
      </c>
      <c r="AI2654" s="41">
        <v>3</v>
      </c>
      <c r="AJ2654" s="41" t="s">
        <v>3165</v>
      </c>
      <c r="AK2654" s="41">
        <v>1</v>
      </c>
      <c r="AL2654" s="186">
        <v>2483</v>
      </c>
    </row>
    <row r="2655" spans="31:38" x14ac:dyDescent="0.35">
      <c r="AE2655" s="41" t="str">
        <f t="shared" si="83"/>
        <v>CAPFOR_536_4_1_202324</v>
      </c>
      <c r="AF2655" s="41">
        <v>202324</v>
      </c>
      <c r="AG2655" s="41" t="s">
        <v>46</v>
      </c>
      <c r="AH2655" s="41">
        <v>536</v>
      </c>
      <c r="AI2655" s="41">
        <v>4</v>
      </c>
      <c r="AJ2655" s="41" t="s">
        <v>3255</v>
      </c>
      <c r="AK2655" s="41">
        <v>1</v>
      </c>
      <c r="AL2655" s="186">
        <v>9923</v>
      </c>
    </row>
    <row r="2656" spans="31:38" x14ac:dyDescent="0.35">
      <c r="AE2656" s="41" t="str">
        <f t="shared" si="83"/>
        <v>CAPFOR_536_5_1_202324</v>
      </c>
      <c r="AF2656" s="41">
        <v>202324</v>
      </c>
      <c r="AG2656" s="41" t="s">
        <v>46</v>
      </c>
      <c r="AH2656" s="41">
        <v>536</v>
      </c>
      <c r="AI2656" s="41">
        <v>5</v>
      </c>
      <c r="AJ2656" s="41" t="s">
        <v>664</v>
      </c>
      <c r="AK2656" s="41">
        <v>1</v>
      </c>
      <c r="AL2656" s="186">
        <v>400</v>
      </c>
    </row>
    <row r="2657" spans="31:38" x14ac:dyDescent="0.35">
      <c r="AE2657" s="41" t="str">
        <f t="shared" si="83"/>
        <v>CAPFOR_536_6_1_202324</v>
      </c>
      <c r="AF2657" s="41">
        <v>202324</v>
      </c>
      <c r="AG2657" s="41" t="s">
        <v>46</v>
      </c>
      <c r="AH2657" s="41">
        <v>536</v>
      </c>
      <c r="AI2657" s="41">
        <v>6</v>
      </c>
      <c r="AJ2657" s="41" t="s">
        <v>3192</v>
      </c>
      <c r="AK2657" s="41">
        <v>1</v>
      </c>
      <c r="AL2657" s="186">
        <v>18491</v>
      </c>
    </row>
    <row r="2658" spans="31:38" x14ac:dyDescent="0.35">
      <c r="AE2658" s="41" t="str">
        <f t="shared" si="83"/>
        <v>CAPFOR_536_7_1_202324</v>
      </c>
      <c r="AF2658" s="41">
        <v>202324</v>
      </c>
      <c r="AG2658" s="41" t="s">
        <v>46</v>
      </c>
      <c r="AH2658" s="41">
        <v>536</v>
      </c>
      <c r="AI2658" s="41">
        <v>7</v>
      </c>
      <c r="AJ2658" s="41" t="s">
        <v>2157</v>
      </c>
      <c r="AK2658" s="41">
        <v>1</v>
      </c>
      <c r="AL2658" s="186">
        <v>6539</v>
      </c>
    </row>
    <row r="2659" spans="31:38" x14ac:dyDescent="0.35">
      <c r="AE2659" s="41" t="str">
        <f t="shared" si="83"/>
        <v>CAPFOR_536_8_1_202324</v>
      </c>
      <c r="AF2659" s="41">
        <v>202324</v>
      </c>
      <c r="AG2659" s="41" t="s">
        <v>46</v>
      </c>
      <c r="AH2659" s="41">
        <v>536</v>
      </c>
      <c r="AI2659" s="41">
        <v>8</v>
      </c>
      <c r="AJ2659" s="41" t="s">
        <v>3449</v>
      </c>
      <c r="AK2659" s="41">
        <v>1</v>
      </c>
      <c r="AL2659" s="186">
        <v>35353</v>
      </c>
    </row>
    <row r="2660" spans="31:38" x14ac:dyDescent="0.35">
      <c r="AE2660" s="41" t="str">
        <f t="shared" si="83"/>
        <v>CAPFOR_536_9_1_202324</v>
      </c>
      <c r="AF2660" s="41">
        <v>202324</v>
      </c>
      <c r="AG2660" s="41" t="s">
        <v>46</v>
      </c>
      <c r="AH2660" s="41">
        <v>536</v>
      </c>
      <c r="AI2660" s="41">
        <v>9</v>
      </c>
      <c r="AJ2660" s="41" t="s">
        <v>2322</v>
      </c>
      <c r="AK2660" s="41">
        <v>1</v>
      </c>
      <c r="AL2660" s="186">
        <v>0</v>
      </c>
    </row>
    <row r="2661" spans="31:38" x14ac:dyDescent="0.35">
      <c r="AE2661" s="41" t="str">
        <f t="shared" si="83"/>
        <v>CAPFOR_536_10_1_202324</v>
      </c>
      <c r="AF2661" s="41">
        <v>202324</v>
      </c>
      <c r="AG2661" s="41" t="s">
        <v>46</v>
      </c>
      <c r="AH2661" s="41">
        <v>536</v>
      </c>
      <c r="AI2661" s="41">
        <v>10</v>
      </c>
      <c r="AJ2661" s="41" t="s">
        <v>3196</v>
      </c>
      <c r="AK2661" s="41">
        <v>1</v>
      </c>
      <c r="AL2661" s="186">
        <v>2220</v>
      </c>
    </row>
    <row r="2662" spans="31:38" x14ac:dyDescent="0.35">
      <c r="AE2662" s="41" t="str">
        <f t="shared" si="83"/>
        <v>CAPFOR_536_11_1_202324</v>
      </c>
      <c r="AF2662" s="41">
        <v>202324</v>
      </c>
      <c r="AG2662" s="41" t="s">
        <v>46</v>
      </c>
      <c r="AH2662" s="41">
        <v>536</v>
      </c>
      <c r="AI2662" s="41">
        <v>11</v>
      </c>
      <c r="AJ2662" s="41" t="s">
        <v>3450</v>
      </c>
      <c r="AK2662" s="41">
        <v>1</v>
      </c>
      <c r="AL2662" s="186">
        <v>2220</v>
      </c>
    </row>
    <row r="2663" spans="31:38" x14ac:dyDescent="0.35">
      <c r="AE2663" s="41" t="str">
        <f t="shared" si="83"/>
        <v>CAPFOR_536_12_1_202324</v>
      </c>
      <c r="AF2663" s="41">
        <v>202324</v>
      </c>
      <c r="AG2663" s="41" t="s">
        <v>46</v>
      </c>
      <c r="AH2663" s="41">
        <v>536</v>
      </c>
      <c r="AI2663" s="41">
        <v>12</v>
      </c>
      <c r="AJ2663" s="41" t="s">
        <v>3170</v>
      </c>
      <c r="AK2663" s="41">
        <v>1</v>
      </c>
      <c r="AL2663" s="186">
        <v>0</v>
      </c>
    </row>
    <row r="2664" spans="31:38" x14ac:dyDescent="0.35">
      <c r="AE2664" s="41" t="str">
        <f t="shared" si="83"/>
        <v>CAPFOR_536_13_1_202324</v>
      </c>
      <c r="AF2664" s="41">
        <v>202324</v>
      </c>
      <c r="AG2664" s="41" t="s">
        <v>46</v>
      </c>
      <c r="AH2664" s="41">
        <v>536</v>
      </c>
      <c r="AI2664" s="41">
        <v>13</v>
      </c>
      <c r="AJ2664" s="41" t="s">
        <v>3451</v>
      </c>
      <c r="AK2664" s="41">
        <v>1</v>
      </c>
      <c r="AL2664" s="186">
        <v>69045</v>
      </c>
    </row>
    <row r="2665" spans="31:38" x14ac:dyDescent="0.35">
      <c r="AE2665" s="41" t="str">
        <f t="shared" si="83"/>
        <v>CAPFOR_536_14_1_202324</v>
      </c>
      <c r="AF2665" s="41">
        <v>202324</v>
      </c>
      <c r="AG2665" s="41" t="s">
        <v>46</v>
      </c>
      <c r="AH2665" s="41">
        <v>536</v>
      </c>
      <c r="AI2665" s="41">
        <v>14</v>
      </c>
      <c r="AJ2665" s="41" t="s">
        <v>3452</v>
      </c>
      <c r="AK2665" s="41">
        <v>1</v>
      </c>
      <c r="AL2665" s="186">
        <v>0</v>
      </c>
    </row>
    <row r="2666" spans="31:38" x14ac:dyDescent="0.35">
      <c r="AE2666" s="41" t="str">
        <f t="shared" si="83"/>
        <v>CAPFOR_536_15_1_202324</v>
      </c>
      <c r="AF2666" s="41">
        <v>202324</v>
      </c>
      <c r="AG2666" s="41" t="s">
        <v>46</v>
      </c>
      <c r="AH2666" s="41">
        <v>536</v>
      </c>
      <c r="AI2666" s="41">
        <v>15</v>
      </c>
      <c r="AJ2666" s="41" t="s">
        <v>3256</v>
      </c>
      <c r="AK2666" s="41">
        <v>1</v>
      </c>
      <c r="AL2666" s="186">
        <v>0</v>
      </c>
    </row>
    <row r="2667" spans="31:38" x14ac:dyDescent="0.35">
      <c r="AE2667" s="41" t="str">
        <f t="shared" si="83"/>
        <v>CAPFOR_536_16_1_202324</v>
      </c>
      <c r="AF2667" s="41">
        <v>202324</v>
      </c>
      <c r="AG2667" s="41" t="s">
        <v>46</v>
      </c>
      <c r="AH2667" s="41">
        <v>536</v>
      </c>
      <c r="AI2667" s="41">
        <v>16</v>
      </c>
      <c r="AJ2667" s="41" t="s">
        <v>3453</v>
      </c>
      <c r="AK2667" s="41">
        <v>1</v>
      </c>
      <c r="AL2667" s="186">
        <v>69045</v>
      </c>
    </row>
    <row r="2668" spans="31:38" x14ac:dyDescent="0.35">
      <c r="AE2668" s="41" t="str">
        <f t="shared" si="83"/>
        <v>CAPFOR_536_17_1_202324</v>
      </c>
      <c r="AF2668" s="41">
        <v>202324</v>
      </c>
      <c r="AG2668" s="41" t="s">
        <v>46</v>
      </c>
      <c r="AH2668" s="41">
        <v>536</v>
      </c>
      <c r="AI2668" s="41">
        <v>17</v>
      </c>
      <c r="AJ2668" s="41" t="s">
        <v>2010</v>
      </c>
      <c r="AK2668" s="41">
        <v>1</v>
      </c>
      <c r="AL2668" s="186">
        <v>0</v>
      </c>
    </row>
    <row r="2669" spans="31:38" x14ac:dyDescent="0.35">
      <c r="AE2669" s="41" t="str">
        <f t="shared" si="83"/>
        <v>CAPFOR_536_17.1_1_202324</v>
      </c>
      <c r="AF2669" s="41">
        <v>202324</v>
      </c>
      <c r="AG2669" s="41" t="s">
        <v>46</v>
      </c>
      <c r="AH2669" s="41">
        <v>536</v>
      </c>
      <c r="AI2669" s="41">
        <v>17.100000000000001</v>
      </c>
      <c r="AJ2669" s="41" t="s">
        <v>3494</v>
      </c>
      <c r="AK2669" s="41">
        <v>1</v>
      </c>
      <c r="AL2669" s="186">
        <v>2454</v>
      </c>
    </row>
    <row r="2670" spans="31:38" x14ac:dyDescent="0.35">
      <c r="AE2670" s="41" t="str">
        <f t="shared" si="83"/>
        <v>CAPFOR_536_19_3_202324</v>
      </c>
      <c r="AF2670" s="41">
        <v>202324</v>
      </c>
      <c r="AG2670" s="41" t="s">
        <v>46</v>
      </c>
      <c r="AH2670" s="41">
        <v>536</v>
      </c>
      <c r="AI2670" s="41">
        <v>19</v>
      </c>
      <c r="AJ2670" s="41" t="s">
        <v>3258</v>
      </c>
      <c r="AK2670" s="41">
        <v>3</v>
      </c>
      <c r="AL2670" s="186">
        <v>69045</v>
      </c>
    </row>
    <row r="2671" spans="31:38" x14ac:dyDescent="0.35">
      <c r="AE2671" s="41" t="str">
        <f t="shared" si="83"/>
        <v>CAPFOR_536_20_3_202324</v>
      </c>
      <c r="AF2671" s="41">
        <v>202324</v>
      </c>
      <c r="AG2671" s="41" t="s">
        <v>46</v>
      </c>
      <c r="AH2671" s="41">
        <v>536</v>
      </c>
      <c r="AI2671" s="41">
        <v>20</v>
      </c>
      <c r="AJ2671" s="41" t="s">
        <v>1308</v>
      </c>
      <c r="AK2671" s="41">
        <v>3</v>
      </c>
      <c r="AL2671" s="186">
        <v>0</v>
      </c>
    </row>
    <row r="2672" spans="31:38" x14ac:dyDescent="0.35">
      <c r="AE2672" s="41" t="str">
        <f t="shared" si="83"/>
        <v>CAPFOR_536_21_3_202324</v>
      </c>
      <c r="AF2672" s="41">
        <v>202324</v>
      </c>
      <c r="AG2672" s="41" t="s">
        <v>46</v>
      </c>
      <c r="AH2672" s="41">
        <v>536</v>
      </c>
      <c r="AI2672" s="41">
        <v>21</v>
      </c>
      <c r="AJ2672" s="41" t="s">
        <v>1309</v>
      </c>
      <c r="AK2672" s="41">
        <v>3</v>
      </c>
      <c r="AL2672" s="186">
        <v>0</v>
      </c>
    </row>
    <row r="2673" spans="31:38" x14ac:dyDescent="0.35">
      <c r="AE2673" s="41" t="str">
        <f t="shared" si="83"/>
        <v>CAPFOR_536_22_3_202324</v>
      </c>
      <c r="AF2673" s="41">
        <v>202324</v>
      </c>
      <c r="AG2673" s="41" t="s">
        <v>46</v>
      </c>
      <c r="AH2673" s="41">
        <v>536</v>
      </c>
      <c r="AI2673" s="41">
        <v>22</v>
      </c>
      <c r="AJ2673" s="41" t="s">
        <v>3454</v>
      </c>
      <c r="AK2673" s="41">
        <v>3</v>
      </c>
      <c r="AL2673" s="186">
        <v>0</v>
      </c>
    </row>
    <row r="2674" spans="31:38" x14ac:dyDescent="0.35">
      <c r="AE2674" s="41" t="str">
        <f t="shared" si="83"/>
        <v>CAPFOR_536_23_3_202324</v>
      </c>
      <c r="AF2674" s="41">
        <v>202324</v>
      </c>
      <c r="AG2674" s="41" t="s">
        <v>46</v>
      </c>
      <c r="AH2674" s="41">
        <v>536</v>
      </c>
      <c r="AI2674" s="41">
        <v>23</v>
      </c>
      <c r="AJ2674" s="41" t="s">
        <v>2027</v>
      </c>
      <c r="AK2674" s="41">
        <v>3</v>
      </c>
      <c r="AL2674" s="186">
        <v>21584</v>
      </c>
    </row>
    <row r="2675" spans="31:38" x14ac:dyDescent="0.35">
      <c r="AE2675" s="41" t="str">
        <f t="shared" si="83"/>
        <v>CAPFOR_536_25_3_202324</v>
      </c>
      <c r="AF2675" s="41">
        <v>202324</v>
      </c>
      <c r="AG2675" s="41" t="s">
        <v>46</v>
      </c>
      <c r="AH2675" s="41">
        <v>536</v>
      </c>
      <c r="AI2675" s="41">
        <v>25</v>
      </c>
      <c r="AJ2675" s="41" t="s">
        <v>1370</v>
      </c>
      <c r="AK2675" s="41">
        <v>3</v>
      </c>
      <c r="AL2675" s="186">
        <v>1307</v>
      </c>
    </row>
    <row r="2676" spans="31:38" x14ac:dyDescent="0.35">
      <c r="AE2676" s="41" t="str">
        <f t="shared" si="83"/>
        <v>CAPFOR_536_26_3_202324</v>
      </c>
      <c r="AF2676" s="41">
        <v>202324</v>
      </c>
      <c r="AG2676" s="41" t="s">
        <v>46</v>
      </c>
      <c r="AH2676" s="41">
        <v>536</v>
      </c>
      <c r="AI2676" s="41">
        <v>26</v>
      </c>
      <c r="AJ2676" s="41" t="s">
        <v>2032</v>
      </c>
      <c r="AK2676" s="41">
        <v>3</v>
      </c>
      <c r="AL2676" s="186">
        <v>16776</v>
      </c>
    </row>
    <row r="2677" spans="31:38" x14ac:dyDescent="0.35">
      <c r="AE2677" s="41" t="str">
        <f t="shared" si="83"/>
        <v>CAPFOR_536_27_3_202324</v>
      </c>
      <c r="AF2677" s="41">
        <v>202324</v>
      </c>
      <c r="AG2677" s="41" t="s">
        <v>46</v>
      </c>
      <c r="AH2677" s="41">
        <v>536</v>
      </c>
      <c r="AI2677" s="41">
        <v>27</v>
      </c>
      <c r="AJ2677" s="41" t="s">
        <v>2033</v>
      </c>
      <c r="AK2677" s="41">
        <v>3</v>
      </c>
      <c r="AL2677" s="186">
        <v>0</v>
      </c>
    </row>
    <row r="2678" spans="31:38" x14ac:dyDescent="0.35">
      <c r="AE2678" s="41" t="str">
        <f t="shared" si="83"/>
        <v>CAPFOR_536_28_3_202324</v>
      </c>
      <c r="AF2678" s="41">
        <v>202324</v>
      </c>
      <c r="AG2678" s="41" t="s">
        <v>46</v>
      </c>
      <c r="AH2678" s="41">
        <v>536</v>
      </c>
      <c r="AI2678" s="41">
        <v>28</v>
      </c>
      <c r="AJ2678" s="41" t="s">
        <v>2034</v>
      </c>
      <c r="AK2678" s="41">
        <v>3</v>
      </c>
      <c r="AL2678" s="186">
        <v>19705</v>
      </c>
    </row>
    <row r="2679" spans="31:38" x14ac:dyDescent="0.35">
      <c r="AE2679" s="41" t="str">
        <f t="shared" si="83"/>
        <v>CAPFOR_536_29_3_202324</v>
      </c>
      <c r="AF2679" s="41">
        <v>202324</v>
      </c>
      <c r="AG2679" s="41" t="s">
        <v>46</v>
      </c>
      <c r="AH2679" s="41">
        <v>536</v>
      </c>
      <c r="AI2679" s="41">
        <v>29</v>
      </c>
      <c r="AJ2679" s="41" t="s">
        <v>2035</v>
      </c>
      <c r="AK2679" s="41">
        <v>3</v>
      </c>
      <c r="AL2679" s="186">
        <v>0</v>
      </c>
    </row>
    <row r="2680" spans="31:38" x14ac:dyDescent="0.35">
      <c r="AE2680" s="41" t="str">
        <f t="shared" si="83"/>
        <v>CAPFOR_536_30_3_202324</v>
      </c>
      <c r="AF2680" s="41">
        <v>202324</v>
      </c>
      <c r="AG2680" s="41" t="s">
        <v>46</v>
      </c>
      <c r="AH2680" s="41">
        <v>536</v>
      </c>
      <c r="AI2680" s="41">
        <v>30</v>
      </c>
      <c r="AJ2680" s="41" t="s">
        <v>1357</v>
      </c>
      <c r="AK2680" s="41">
        <v>3</v>
      </c>
      <c r="AL2680" s="186">
        <v>3951</v>
      </c>
    </row>
    <row r="2681" spans="31:38" x14ac:dyDescent="0.35">
      <c r="AE2681" s="41" t="str">
        <f t="shared" si="83"/>
        <v>CAPFOR_536_30.1_3_202324</v>
      </c>
      <c r="AF2681" s="41">
        <v>202324</v>
      </c>
      <c r="AG2681" s="41" t="s">
        <v>46</v>
      </c>
      <c r="AH2681" s="41">
        <v>536</v>
      </c>
      <c r="AI2681" s="41">
        <v>30.1</v>
      </c>
      <c r="AJ2681" s="41" t="s">
        <v>3616</v>
      </c>
      <c r="AK2681" s="41">
        <v>3</v>
      </c>
      <c r="AL2681" s="186">
        <v>3951</v>
      </c>
    </row>
    <row r="2682" spans="31:38" x14ac:dyDescent="0.35">
      <c r="AE2682" s="41" t="str">
        <f t="shared" si="83"/>
        <v>CAPFOR_536_30.2_3_202324</v>
      </c>
      <c r="AF2682" s="41">
        <v>202324</v>
      </c>
      <c r="AG2682" s="41" t="s">
        <v>46</v>
      </c>
      <c r="AH2682" s="41">
        <v>536</v>
      </c>
      <c r="AI2682" s="41">
        <v>30.2</v>
      </c>
      <c r="AJ2682" s="41" t="s">
        <v>3617</v>
      </c>
      <c r="AK2682" s="41">
        <v>3</v>
      </c>
      <c r="AL2682" s="186">
        <v>0</v>
      </c>
    </row>
    <row r="2683" spans="31:38" x14ac:dyDescent="0.35">
      <c r="AE2683" s="41" t="str">
        <f t="shared" si="83"/>
        <v>CAPFOR_536_31_3_202324</v>
      </c>
      <c r="AF2683" s="41">
        <v>202324</v>
      </c>
      <c r="AG2683" s="41" t="s">
        <v>46</v>
      </c>
      <c r="AH2683" s="41">
        <v>536</v>
      </c>
      <c r="AI2683" s="41">
        <v>31</v>
      </c>
      <c r="AJ2683" s="41" t="s">
        <v>1358</v>
      </c>
      <c r="AK2683" s="41">
        <v>3</v>
      </c>
      <c r="AL2683" s="186">
        <v>5722</v>
      </c>
    </row>
    <row r="2684" spans="31:38" x14ac:dyDescent="0.35">
      <c r="AE2684" s="41" t="str">
        <f t="shared" si="83"/>
        <v>CAPFOR_536_31.1_3_202324</v>
      </c>
      <c r="AF2684" s="41">
        <v>202324</v>
      </c>
      <c r="AG2684" s="41" t="s">
        <v>46</v>
      </c>
      <c r="AH2684" s="41">
        <v>536</v>
      </c>
      <c r="AI2684" s="41">
        <v>31.1</v>
      </c>
      <c r="AJ2684" s="41" t="s">
        <v>2038</v>
      </c>
      <c r="AK2684" s="41">
        <v>3</v>
      </c>
      <c r="AL2684" s="186">
        <v>5722</v>
      </c>
    </row>
    <row r="2685" spans="31:38" x14ac:dyDescent="0.35">
      <c r="AE2685" s="41" t="str">
        <f t="shared" si="83"/>
        <v>CAPFOR_536_31.2_3_202324</v>
      </c>
      <c r="AF2685" s="41">
        <v>202324</v>
      </c>
      <c r="AG2685" s="41" t="s">
        <v>46</v>
      </c>
      <c r="AH2685" s="41">
        <v>536</v>
      </c>
      <c r="AI2685" s="41">
        <v>31.2</v>
      </c>
      <c r="AJ2685" s="41" t="s">
        <v>2039</v>
      </c>
      <c r="AK2685" s="41">
        <v>3</v>
      </c>
      <c r="AL2685" s="186">
        <v>0</v>
      </c>
    </row>
    <row r="2686" spans="31:38" x14ac:dyDescent="0.35">
      <c r="AE2686" s="41" t="str">
        <f t="shared" si="83"/>
        <v>CAPFOR_536_32_3_202324</v>
      </c>
      <c r="AF2686" s="41">
        <v>202324</v>
      </c>
      <c r="AG2686" s="41" t="s">
        <v>46</v>
      </c>
      <c r="AH2686" s="41">
        <v>536</v>
      </c>
      <c r="AI2686" s="41">
        <v>32</v>
      </c>
      <c r="AJ2686" s="41" t="s">
        <v>3455</v>
      </c>
      <c r="AK2686" s="41">
        <v>3</v>
      </c>
      <c r="AL2686" s="186">
        <v>69045</v>
      </c>
    </row>
    <row r="2687" spans="31:38" x14ac:dyDescent="0.35">
      <c r="AE2687" s="41" t="str">
        <f t="shared" si="83"/>
        <v>CAPFOR_536_33_3_202324</v>
      </c>
      <c r="AF2687" s="41">
        <v>202324</v>
      </c>
      <c r="AG2687" s="41" t="s">
        <v>46</v>
      </c>
      <c r="AH2687" s="41">
        <v>536</v>
      </c>
      <c r="AI2687" s="41">
        <v>33</v>
      </c>
      <c r="AJ2687" s="41" t="s">
        <v>2043</v>
      </c>
      <c r="AK2687" s="41">
        <v>3</v>
      </c>
      <c r="AL2687" s="186">
        <v>181464</v>
      </c>
    </row>
    <row r="2688" spans="31:38" x14ac:dyDescent="0.35">
      <c r="AE2688" s="41" t="str">
        <f t="shared" si="83"/>
        <v>CAPFOR_536_33.5_3_202324</v>
      </c>
      <c r="AF2688" s="41">
        <v>202324</v>
      </c>
      <c r="AG2688" s="41" t="s">
        <v>46</v>
      </c>
      <c r="AH2688" s="41">
        <v>536</v>
      </c>
      <c r="AI2688" s="41">
        <v>33.5</v>
      </c>
      <c r="AJ2688" s="41" t="s">
        <v>3281</v>
      </c>
      <c r="AK2688" s="41">
        <v>3</v>
      </c>
      <c r="AL2688" s="186">
        <v>0</v>
      </c>
    </row>
    <row r="2689" spans="31:38" x14ac:dyDescent="0.35">
      <c r="AE2689" s="41" t="str">
        <f t="shared" si="83"/>
        <v>CAPFOR_536_34_3_202324</v>
      </c>
      <c r="AF2689" s="41">
        <v>202324</v>
      </c>
      <c r="AG2689" s="41" t="s">
        <v>46</v>
      </c>
      <c r="AH2689" s="41">
        <v>536</v>
      </c>
      <c r="AI2689" s="41">
        <v>34</v>
      </c>
      <c r="AJ2689" s="41" t="s">
        <v>3456</v>
      </c>
      <c r="AK2689" s="41">
        <v>3</v>
      </c>
      <c r="AL2689" s="186">
        <v>9673</v>
      </c>
    </row>
    <row r="2690" spans="31:38" x14ac:dyDescent="0.35">
      <c r="AE2690" s="41" t="str">
        <f t="shared" si="83"/>
        <v>CAPFOR_536_35_3_202324</v>
      </c>
      <c r="AF2690" s="41">
        <v>202324</v>
      </c>
      <c r="AG2690" s="41" t="s">
        <v>46</v>
      </c>
      <c r="AH2690" s="41">
        <v>536</v>
      </c>
      <c r="AI2690" s="41">
        <v>35</v>
      </c>
      <c r="AJ2690" s="41" t="s">
        <v>2044</v>
      </c>
      <c r="AK2690" s="41">
        <v>3</v>
      </c>
      <c r="AL2690" s="186">
        <v>6322</v>
      </c>
    </row>
    <row r="2691" spans="31:38" x14ac:dyDescent="0.35">
      <c r="AE2691" s="41" t="str">
        <f t="shared" si="83"/>
        <v>CAPFOR_536_36_3_202324</v>
      </c>
      <c r="AF2691" s="41">
        <v>202324</v>
      </c>
      <c r="AG2691" s="41" t="s">
        <v>46</v>
      </c>
      <c r="AH2691" s="41">
        <v>536</v>
      </c>
      <c r="AI2691" s="41">
        <v>36</v>
      </c>
      <c r="AJ2691" s="41" t="s">
        <v>3457</v>
      </c>
      <c r="AK2691" s="41">
        <v>3</v>
      </c>
      <c r="AL2691" s="186">
        <v>3351</v>
      </c>
    </row>
    <row r="2692" spans="31:38" x14ac:dyDescent="0.35">
      <c r="AE2692" s="41" t="str">
        <f t="shared" si="83"/>
        <v>CAPFOR_536_37_3_202324</v>
      </c>
      <c r="AF2692" s="41">
        <v>202324</v>
      </c>
      <c r="AG2692" s="41" t="s">
        <v>46</v>
      </c>
      <c r="AH2692" s="41">
        <v>536</v>
      </c>
      <c r="AI2692" s="41">
        <v>37</v>
      </c>
      <c r="AJ2692" s="41" t="s">
        <v>3458</v>
      </c>
      <c r="AK2692" s="41">
        <v>3</v>
      </c>
      <c r="AL2692" s="186">
        <v>184815</v>
      </c>
    </row>
    <row r="2693" spans="31:38" x14ac:dyDescent="0.35">
      <c r="AE2693" s="41" t="str">
        <f t="shared" si="83"/>
        <v>CAPFOR_536_38_3_202324</v>
      </c>
      <c r="AF2693" s="41">
        <v>202324</v>
      </c>
      <c r="AG2693" s="41" t="s">
        <v>46</v>
      </c>
      <c r="AH2693" s="41">
        <v>536</v>
      </c>
      <c r="AI2693" s="41">
        <v>38</v>
      </c>
      <c r="AJ2693" s="41" t="s">
        <v>2046</v>
      </c>
      <c r="AK2693" s="41">
        <v>3</v>
      </c>
      <c r="AL2693" s="186">
        <v>99480</v>
      </c>
    </row>
    <row r="2694" spans="31:38" x14ac:dyDescent="0.35">
      <c r="AE2694" s="41" t="str">
        <f t="shared" ref="AE2694:AE2757" si="84">AG2694&amp;"_"&amp;AH2694&amp;"_"&amp;AI2694&amp;"_"&amp;AK2694&amp;"_"&amp;AF2694</f>
        <v>CAPFOR_536_39_3_202324</v>
      </c>
      <c r="AF2694" s="41">
        <v>202324</v>
      </c>
      <c r="AG2694" s="41" t="s">
        <v>46</v>
      </c>
      <c r="AH2694" s="41">
        <v>536</v>
      </c>
      <c r="AI2694" s="41">
        <v>39</v>
      </c>
      <c r="AJ2694" s="41" t="s">
        <v>2047</v>
      </c>
      <c r="AK2694" s="41">
        <v>3</v>
      </c>
      <c r="AL2694" s="186">
        <v>13903</v>
      </c>
    </row>
    <row r="2695" spans="31:38" x14ac:dyDescent="0.35">
      <c r="AE2695" s="41" t="str">
        <f t="shared" si="84"/>
        <v>CAPFOR_536_40_3_202324</v>
      </c>
      <c r="AF2695" s="41">
        <v>202324</v>
      </c>
      <c r="AG2695" s="41" t="s">
        <v>46</v>
      </c>
      <c r="AH2695" s="41">
        <v>536</v>
      </c>
      <c r="AI2695" s="41">
        <v>40</v>
      </c>
      <c r="AJ2695" s="41" t="s">
        <v>2048</v>
      </c>
      <c r="AK2695" s="41">
        <v>3</v>
      </c>
      <c r="AL2695" s="186">
        <v>84500</v>
      </c>
    </row>
    <row r="2696" spans="31:38" x14ac:dyDescent="0.35">
      <c r="AE2696" s="41" t="str">
        <f t="shared" si="84"/>
        <v>CAPFOR_536_41_3_202324</v>
      </c>
      <c r="AF2696" s="41">
        <v>202324</v>
      </c>
      <c r="AG2696" s="41" t="s">
        <v>46</v>
      </c>
      <c r="AH2696" s="41">
        <v>536</v>
      </c>
      <c r="AI2696" s="41">
        <v>41</v>
      </c>
      <c r="AJ2696" s="41" t="s">
        <v>2049</v>
      </c>
      <c r="AK2696" s="41">
        <v>3</v>
      </c>
      <c r="AL2696" s="186">
        <v>99163</v>
      </c>
    </row>
    <row r="2697" spans="31:38" x14ac:dyDescent="0.35">
      <c r="AE2697" s="41" t="str">
        <f t="shared" si="84"/>
        <v>CAPFOR_536_42_3_202324</v>
      </c>
      <c r="AF2697" s="41">
        <v>202324</v>
      </c>
      <c r="AG2697" s="41" t="s">
        <v>46</v>
      </c>
      <c r="AH2697" s="41">
        <v>536</v>
      </c>
      <c r="AI2697" s="41">
        <v>42</v>
      </c>
      <c r="AJ2697" s="41" t="s">
        <v>2050</v>
      </c>
      <c r="AK2697" s="41">
        <v>3</v>
      </c>
      <c r="AL2697" s="186">
        <v>12974</v>
      </c>
    </row>
    <row r="2698" spans="31:38" x14ac:dyDescent="0.35">
      <c r="AE2698" s="41" t="str">
        <f t="shared" si="84"/>
        <v>CAPFOR_536_43_3_202324</v>
      </c>
      <c r="AF2698" s="41">
        <v>202324</v>
      </c>
      <c r="AG2698" s="41" t="s">
        <v>46</v>
      </c>
      <c r="AH2698" s="41">
        <v>536</v>
      </c>
      <c r="AI2698" s="41">
        <v>43</v>
      </c>
      <c r="AJ2698" s="41" t="s">
        <v>2051</v>
      </c>
      <c r="AK2698" s="41">
        <v>3</v>
      </c>
      <c r="AL2698" s="186">
        <v>62500</v>
      </c>
    </row>
    <row r="2699" spans="31:38" x14ac:dyDescent="0.35">
      <c r="AE2699" s="41" t="str">
        <f t="shared" si="84"/>
        <v>CAPFOR_536_44_3_202324</v>
      </c>
      <c r="AF2699" s="41">
        <v>202324</v>
      </c>
      <c r="AG2699" s="41" t="s">
        <v>46</v>
      </c>
      <c r="AH2699" s="41">
        <v>536</v>
      </c>
      <c r="AI2699" s="41">
        <v>44</v>
      </c>
      <c r="AJ2699" s="41" t="s">
        <v>3261</v>
      </c>
      <c r="AK2699" s="41">
        <v>3</v>
      </c>
      <c r="AL2699" s="186">
        <v>155000</v>
      </c>
    </row>
    <row r="2700" spans="31:38" x14ac:dyDescent="0.35">
      <c r="AE2700" s="41" t="str">
        <f t="shared" si="84"/>
        <v>CAPFOR_536_45_3_202324</v>
      </c>
      <c r="AF2700" s="41">
        <v>202324</v>
      </c>
      <c r="AG2700" s="41" t="s">
        <v>46</v>
      </c>
      <c r="AH2700" s="41">
        <v>536</v>
      </c>
      <c r="AI2700" s="41">
        <v>45</v>
      </c>
      <c r="AJ2700" s="41" t="s">
        <v>3262</v>
      </c>
      <c r="AK2700" s="41">
        <v>3</v>
      </c>
      <c r="AL2700" s="186">
        <v>200000</v>
      </c>
    </row>
    <row r="2701" spans="31:38" x14ac:dyDescent="0.35">
      <c r="AE2701" s="41" t="str">
        <f t="shared" si="84"/>
        <v>CAPFOR_536_46_3_202324</v>
      </c>
      <c r="AF2701" s="41">
        <v>202324</v>
      </c>
      <c r="AG2701" s="41" t="s">
        <v>46</v>
      </c>
      <c r="AH2701" s="41">
        <v>536</v>
      </c>
      <c r="AI2701" s="41">
        <v>46</v>
      </c>
      <c r="AJ2701" s="41" t="s">
        <v>2060</v>
      </c>
      <c r="AK2701" s="41">
        <v>3</v>
      </c>
      <c r="AL2701" s="186">
        <v>0</v>
      </c>
    </row>
    <row r="2702" spans="31:38" x14ac:dyDescent="0.35">
      <c r="AE2702" s="41" t="str">
        <f t="shared" si="84"/>
        <v>CAPFOR_536_47_3_202324</v>
      </c>
      <c r="AF2702" s="41">
        <v>202324</v>
      </c>
      <c r="AG2702" s="41" t="s">
        <v>46</v>
      </c>
      <c r="AH2702" s="41">
        <v>536</v>
      </c>
      <c r="AI2702" s="41">
        <v>47</v>
      </c>
      <c r="AJ2702" s="41" t="s">
        <v>2061</v>
      </c>
      <c r="AK2702" s="41">
        <v>3</v>
      </c>
      <c r="AL2702" s="186">
        <v>0</v>
      </c>
    </row>
    <row r="2703" spans="31:38" x14ac:dyDescent="0.35">
      <c r="AE2703" s="41" t="str">
        <f t="shared" si="84"/>
        <v>CAPFOR_536_48_3_202324</v>
      </c>
      <c r="AF2703" s="41">
        <v>202324</v>
      </c>
      <c r="AG2703" s="41" t="s">
        <v>46</v>
      </c>
      <c r="AH2703" s="41">
        <v>536</v>
      </c>
      <c r="AI2703" s="41">
        <v>48</v>
      </c>
      <c r="AJ2703" s="41" t="s">
        <v>2029</v>
      </c>
      <c r="AK2703" s="41">
        <v>3</v>
      </c>
      <c r="AL2703" s="186">
        <v>0</v>
      </c>
    </row>
    <row r="2704" spans="31:38" x14ac:dyDescent="0.35">
      <c r="AE2704" s="41" t="str">
        <f t="shared" si="84"/>
        <v>CAPFOR_536_49_3_202324</v>
      </c>
      <c r="AF2704" s="41">
        <v>202324</v>
      </c>
      <c r="AG2704" s="41" t="s">
        <v>46</v>
      </c>
      <c r="AH2704" s="41">
        <v>536</v>
      </c>
      <c r="AI2704" s="41">
        <v>49</v>
      </c>
      <c r="AJ2704" s="41" t="s">
        <v>2030</v>
      </c>
      <c r="AK2704" s="41">
        <v>3</v>
      </c>
      <c r="AL2704" s="186">
        <v>0</v>
      </c>
    </row>
    <row r="2705" spans="31:38" x14ac:dyDescent="0.35">
      <c r="AE2705" s="41" t="str">
        <f t="shared" si="84"/>
        <v>CAPFOR_536_50_3_202324</v>
      </c>
      <c r="AF2705" s="41">
        <v>202324</v>
      </c>
      <c r="AG2705" s="41" t="s">
        <v>46</v>
      </c>
      <c r="AH2705" s="41">
        <v>536</v>
      </c>
      <c r="AI2705" s="41">
        <v>50</v>
      </c>
      <c r="AJ2705" s="41" t="s">
        <v>2031</v>
      </c>
      <c r="AK2705" s="41">
        <v>3</v>
      </c>
      <c r="AL2705" s="186">
        <v>1307</v>
      </c>
    </row>
    <row r="2706" spans="31:38" x14ac:dyDescent="0.35">
      <c r="AE2706" s="41" t="str">
        <f t="shared" si="84"/>
        <v>CAPFOR_538_1_1_202324</v>
      </c>
      <c r="AF2706" s="41">
        <v>202324</v>
      </c>
      <c r="AG2706" s="41" t="s">
        <v>46</v>
      </c>
      <c r="AH2706" s="41">
        <v>538</v>
      </c>
      <c r="AI2706" s="41">
        <v>1</v>
      </c>
      <c r="AJ2706" s="41" t="s">
        <v>1334</v>
      </c>
      <c r="AK2706" s="41">
        <v>1</v>
      </c>
      <c r="AL2706" s="186">
        <v>37901</v>
      </c>
    </row>
    <row r="2707" spans="31:38" x14ac:dyDescent="0.35">
      <c r="AE2707" s="41" t="str">
        <f t="shared" si="84"/>
        <v>CAPFOR_538_2_1_202324</v>
      </c>
      <c r="AF2707" s="41">
        <v>202324</v>
      </c>
      <c r="AG2707" s="41" t="s">
        <v>46</v>
      </c>
      <c r="AH2707" s="41">
        <v>538</v>
      </c>
      <c r="AI2707" s="41">
        <v>2</v>
      </c>
      <c r="AJ2707" s="41" t="s">
        <v>3254</v>
      </c>
      <c r="AK2707" s="41">
        <v>1</v>
      </c>
      <c r="AL2707" s="186">
        <v>630</v>
      </c>
    </row>
    <row r="2708" spans="31:38" x14ac:dyDescent="0.35">
      <c r="AE2708" s="41" t="str">
        <f t="shared" si="84"/>
        <v>CAPFOR_538_3_1_202324</v>
      </c>
      <c r="AF2708" s="41">
        <v>202324</v>
      </c>
      <c r="AG2708" s="41" t="s">
        <v>46</v>
      </c>
      <c r="AH2708" s="41">
        <v>538</v>
      </c>
      <c r="AI2708" s="41">
        <v>3</v>
      </c>
      <c r="AJ2708" s="41" t="s">
        <v>3165</v>
      </c>
      <c r="AK2708" s="41">
        <v>1</v>
      </c>
      <c r="AL2708" s="186">
        <v>4813</v>
      </c>
    </row>
    <row r="2709" spans="31:38" x14ac:dyDescent="0.35">
      <c r="AE2709" s="41" t="str">
        <f t="shared" si="84"/>
        <v>CAPFOR_538_4_1_202324</v>
      </c>
      <c r="AF2709" s="41">
        <v>202324</v>
      </c>
      <c r="AG2709" s="41" t="s">
        <v>46</v>
      </c>
      <c r="AH2709" s="41">
        <v>538</v>
      </c>
      <c r="AI2709" s="41">
        <v>4</v>
      </c>
      <c r="AJ2709" s="41" t="s">
        <v>3255</v>
      </c>
      <c r="AK2709" s="41">
        <v>1</v>
      </c>
      <c r="AL2709" s="186">
        <v>3251</v>
      </c>
    </row>
    <row r="2710" spans="31:38" x14ac:dyDescent="0.35">
      <c r="AE2710" s="41" t="str">
        <f t="shared" si="84"/>
        <v>CAPFOR_538_5_1_202324</v>
      </c>
      <c r="AF2710" s="41">
        <v>202324</v>
      </c>
      <c r="AG2710" s="41" t="s">
        <v>46</v>
      </c>
      <c r="AH2710" s="41">
        <v>538</v>
      </c>
      <c r="AI2710" s="41">
        <v>5</v>
      </c>
      <c r="AJ2710" s="41" t="s">
        <v>664</v>
      </c>
      <c r="AK2710" s="41">
        <v>1</v>
      </c>
      <c r="AL2710" s="186">
        <v>5094</v>
      </c>
    </row>
    <row r="2711" spans="31:38" x14ac:dyDescent="0.35">
      <c r="AE2711" s="41" t="str">
        <f t="shared" si="84"/>
        <v>CAPFOR_538_6_1_202324</v>
      </c>
      <c r="AF2711" s="41">
        <v>202324</v>
      </c>
      <c r="AG2711" s="41" t="s">
        <v>46</v>
      </c>
      <c r="AH2711" s="41">
        <v>538</v>
      </c>
      <c r="AI2711" s="41">
        <v>6</v>
      </c>
      <c r="AJ2711" s="41" t="s">
        <v>3192</v>
      </c>
      <c r="AK2711" s="41">
        <v>1</v>
      </c>
      <c r="AL2711" s="186">
        <v>2473</v>
      </c>
    </row>
    <row r="2712" spans="31:38" x14ac:dyDescent="0.35">
      <c r="AE2712" s="41" t="str">
        <f t="shared" si="84"/>
        <v>CAPFOR_538_7_1_202324</v>
      </c>
      <c r="AF2712" s="41">
        <v>202324</v>
      </c>
      <c r="AG2712" s="41" t="s">
        <v>46</v>
      </c>
      <c r="AH2712" s="41">
        <v>538</v>
      </c>
      <c r="AI2712" s="41">
        <v>7</v>
      </c>
      <c r="AJ2712" s="41" t="s">
        <v>2157</v>
      </c>
      <c r="AK2712" s="41">
        <v>1</v>
      </c>
      <c r="AL2712" s="186">
        <v>3282</v>
      </c>
    </row>
    <row r="2713" spans="31:38" x14ac:dyDescent="0.35">
      <c r="AE2713" s="41" t="str">
        <f t="shared" si="84"/>
        <v>CAPFOR_538_8_1_202324</v>
      </c>
      <c r="AF2713" s="41">
        <v>202324</v>
      </c>
      <c r="AG2713" s="41" t="s">
        <v>46</v>
      </c>
      <c r="AH2713" s="41">
        <v>538</v>
      </c>
      <c r="AI2713" s="41">
        <v>8</v>
      </c>
      <c r="AJ2713" s="41" t="s">
        <v>3449</v>
      </c>
      <c r="AK2713" s="41">
        <v>1</v>
      </c>
      <c r="AL2713" s="186">
        <v>14100</v>
      </c>
    </row>
    <row r="2714" spans="31:38" x14ac:dyDescent="0.35">
      <c r="AE2714" s="41" t="str">
        <f t="shared" si="84"/>
        <v>CAPFOR_538_9_1_202324</v>
      </c>
      <c r="AF2714" s="41">
        <v>202324</v>
      </c>
      <c r="AG2714" s="41" t="s">
        <v>46</v>
      </c>
      <c r="AH2714" s="41">
        <v>538</v>
      </c>
      <c r="AI2714" s="41">
        <v>9</v>
      </c>
      <c r="AJ2714" s="41" t="s">
        <v>2322</v>
      </c>
      <c r="AK2714" s="41">
        <v>1</v>
      </c>
      <c r="AL2714" s="186">
        <v>45019</v>
      </c>
    </row>
    <row r="2715" spans="31:38" x14ac:dyDescent="0.35">
      <c r="AE2715" s="41" t="str">
        <f t="shared" si="84"/>
        <v>CAPFOR_538_10_1_202324</v>
      </c>
      <c r="AF2715" s="41">
        <v>202324</v>
      </c>
      <c r="AG2715" s="41" t="s">
        <v>46</v>
      </c>
      <c r="AH2715" s="41">
        <v>538</v>
      </c>
      <c r="AI2715" s="41">
        <v>10</v>
      </c>
      <c r="AJ2715" s="41" t="s">
        <v>3196</v>
      </c>
      <c r="AK2715" s="41">
        <v>1</v>
      </c>
      <c r="AL2715" s="186">
        <v>1505</v>
      </c>
    </row>
    <row r="2716" spans="31:38" x14ac:dyDescent="0.35">
      <c r="AE2716" s="41" t="str">
        <f t="shared" si="84"/>
        <v>CAPFOR_538_11_1_202324</v>
      </c>
      <c r="AF2716" s="41">
        <v>202324</v>
      </c>
      <c r="AG2716" s="41" t="s">
        <v>46</v>
      </c>
      <c r="AH2716" s="41">
        <v>538</v>
      </c>
      <c r="AI2716" s="41">
        <v>11</v>
      </c>
      <c r="AJ2716" s="41" t="s">
        <v>3450</v>
      </c>
      <c r="AK2716" s="41">
        <v>1</v>
      </c>
      <c r="AL2716" s="186">
        <v>46524</v>
      </c>
    </row>
    <row r="2717" spans="31:38" x14ac:dyDescent="0.35">
      <c r="AE2717" s="41" t="str">
        <f t="shared" si="84"/>
        <v>CAPFOR_538_12_1_202324</v>
      </c>
      <c r="AF2717" s="41">
        <v>202324</v>
      </c>
      <c r="AG2717" s="41" t="s">
        <v>46</v>
      </c>
      <c r="AH2717" s="41">
        <v>538</v>
      </c>
      <c r="AI2717" s="41">
        <v>12</v>
      </c>
      <c r="AJ2717" s="41" t="s">
        <v>3170</v>
      </c>
      <c r="AK2717" s="41">
        <v>1</v>
      </c>
      <c r="AL2717" s="186">
        <v>0</v>
      </c>
    </row>
    <row r="2718" spans="31:38" x14ac:dyDescent="0.35">
      <c r="AE2718" s="41" t="str">
        <f t="shared" si="84"/>
        <v>CAPFOR_538_13_1_202324</v>
      </c>
      <c r="AF2718" s="41">
        <v>202324</v>
      </c>
      <c r="AG2718" s="41" t="s">
        <v>46</v>
      </c>
      <c r="AH2718" s="41">
        <v>538</v>
      </c>
      <c r="AI2718" s="41">
        <v>13</v>
      </c>
      <c r="AJ2718" s="41" t="s">
        <v>3451</v>
      </c>
      <c r="AK2718" s="41">
        <v>1</v>
      </c>
      <c r="AL2718" s="186">
        <v>103968</v>
      </c>
    </row>
    <row r="2719" spans="31:38" x14ac:dyDescent="0.35">
      <c r="AE2719" s="41" t="str">
        <f t="shared" si="84"/>
        <v>CAPFOR_538_14_1_202324</v>
      </c>
      <c r="AF2719" s="41">
        <v>202324</v>
      </c>
      <c r="AG2719" s="41" t="s">
        <v>46</v>
      </c>
      <c r="AH2719" s="41">
        <v>538</v>
      </c>
      <c r="AI2719" s="41">
        <v>14</v>
      </c>
      <c r="AJ2719" s="41" t="s">
        <v>3452</v>
      </c>
      <c r="AK2719" s="41">
        <v>1</v>
      </c>
      <c r="AL2719" s="186">
        <v>0</v>
      </c>
    </row>
    <row r="2720" spans="31:38" x14ac:dyDescent="0.35">
      <c r="AE2720" s="41" t="str">
        <f t="shared" si="84"/>
        <v>CAPFOR_538_15_1_202324</v>
      </c>
      <c r="AF2720" s="41">
        <v>202324</v>
      </c>
      <c r="AG2720" s="41" t="s">
        <v>46</v>
      </c>
      <c r="AH2720" s="41">
        <v>538</v>
      </c>
      <c r="AI2720" s="41">
        <v>15</v>
      </c>
      <c r="AJ2720" s="41" t="s">
        <v>3256</v>
      </c>
      <c r="AK2720" s="41">
        <v>1</v>
      </c>
      <c r="AL2720" s="186">
        <v>0</v>
      </c>
    </row>
    <row r="2721" spans="31:38" x14ac:dyDescent="0.35">
      <c r="AE2721" s="41" t="str">
        <f t="shared" si="84"/>
        <v>CAPFOR_538_16_1_202324</v>
      </c>
      <c r="AF2721" s="41">
        <v>202324</v>
      </c>
      <c r="AG2721" s="41" t="s">
        <v>46</v>
      </c>
      <c r="AH2721" s="41">
        <v>538</v>
      </c>
      <c r="AI2721" s="41">
        <v>16</v>
      </c>
      <c r="AJ2721" s="41" t="s">
        <v>3453</v>
      </c>
      <c r="AK2721" s="41">
        <v>1</v>
      </c>
      <c r="AL2721" s="186">
        <v>103968</v>
      </c>
    </row>
    <row r="2722" spans="31:38" x14ac:dyDescent="0.35">
      <c r="AE2722" s="41" t="str">
        <f t="shared" si="84"/>
        <v>CAPFOR_538_17_1_202324</v>
      </c>
      <c r="AF2722" s="41">
        <v>202324</v>
      </c>
      <c r="AG2722" s="41" t="s">
        <v>46</v>
      </c>
      <c r="AH2722" s="41">
        <v>538</v>
      </c>
      <c r="AI2722" s="41">
        <v>17</v>
      </c>
      <c r="AJ2722" s="41" t="s">
        <v>2010</v>
      </c>
      <c r="AK2722" s="41">
        <v>1</v>
      </c>
      <c r="AL2722" s="186">
        <v>0</v>
      </c>
    </row>
    <row r="2723" spans="31:38" x14ac:dyDescent="0.35">
      <c r="AE2723" s="41" t="str">
        <f t="shared" si="84"/>
        <v>CAPFOR_538_17.1_1_202324</v>
      </c>
      <c r="AF2723" s="41">
        <v>202324</v>
      </c>
      <c r="AG2723" s="41" t="s">
        <v>46</v>
      </c>
      <c r="AH2723" s="41">
        <v>538</v>
      </c>
      <c r="AI2723" s="41">
        <v>17.100000000000001</v>
      </c>
      <c r="AJ2723" s="41" t="s">
        <v>3494</v>
      </c>
      <c r="AK2723" s="41">
        <v>1</v>
      </c>
      <c r="AL2723" s="186">
        <v>2506</v>
      </c>
    </row>
    <row r="2724" spans="31:38" x14ac:dyDescent="0.35">
      <c r="AE2724" s="41" t="str">
        <f t="shared" si="84"/>
        <v>CAPFOR_538_19_3_202324</v>
      </c>
      <c r="AF2724" s="41">
        <v>202324</v>
      </c>
      <c r="AG2724" s="41" t="s">
        <v>46</v>
      </c>
      <c r="AH2724" s="41">
        <v>538</v>
      </c>
      <c r="AI2724" s="41">
        <v>19</v>
      </c>
      <c r="AJ2724" s="41" t="s">
        <v>3258</v>
      </c>
      <c r="AK2724" s="41">
        <v>3</v>
      </c>
      <c r="AL2724" s="186">
        <v>103968</v>
      </c>
    </row>
    <row r="2725" spans="31:38" x14ac:dyDescent="0.35">
      <c r="AE2725" s="41" t="str">
        <f t="shared" si="84"/>
        <v>CAPFOR_538_20_3_202324</v>
      </c>
      <c r="AF2725" s="41">
        <v>202324</v>
      </c>
      <c r="AG2725" s="41" t="s">
        <v>46</v>
      </c>
      <c r="AH2725" s="41">
        <v>538</v>
      </c>
      <c r="AI2725" s="41">
        <v>20</v>
      </c>
      <c r="AJ2725" s="41" t="s">
        <v>1308</v>
      </c>
      <c r="AK2725" s="41">
        <v>3</v>
      </c>
      <c r="AL2725" s="186">
        <v>0</v>
      </c>
    </row>
    <row r="2726" spans="31:38" x14ac:dyDescent="0.35">
      <c r="AE2726" s="41" t="str">
        <f t="shared" si="84"/>
        <v>CAPFOR_538_21_3_202324</v>
      </c>
      <c r="AF2726" s="41">
        <v>202324</v>
      </c>
      <c r="AG2726" s="41" t="s">
        <v>46</v>
      </c>
      <c r="AH2726" s="41">
        <v>538</v>
      </c>
      <c r="AI2726" s="41">
        <v>21</v>
      </c>
      <c r="AJ2726" s="41" t="s">
        <v>1309</v>
      </c>
      <c r="AK2726" s="41">
        <v>3</v>
      </c>
      <c r="AL2726" s="186">
        <v>815</v>
      </c>
    </row>
    <row r="2727" spans="31:38" x14ac:dyDescent="0.35">
      <c r="AE2727" s="41" t="str">
        <f t="shared" si="84"/>
        <v>CAPFOR_538_22_3_202324</v>
      </c>
      <c r="AF2727" s="41">
        <v>202324</v>
      </c>
      <c r="AG2727" s="41" t="s">
        <v>46</v>
      </c>
      <c r="AH2727" s="41">
        <v>538</v>
      </c>
      <c r="AI2727" s="41">
        <v>22</v>
      </c>
      <c r="AJ2727" s="41" t="s">
        <v>3454</v>
      </c>
      <c r="AK2727" s="41">
        <v>3</v>
      </c>
      <c r="AL2727" s="186">
        <v>815</v>
      </c>
    </row>
    <row r="2728" spans="31:38" x14ac:dyDescent="0.35">
      <c r="AE2728" s="41" t="str">
        <f t="shared" si="84"/>
        <v>CAPFOR_538_23_3_202324</v>
      </c>
      <c r="AF2728" s="41">
        <v>202324</v>
      </c>
      <c r="AG2728" s="41" t="s">
        <v>46</v>
      </c>
      <c r="AH2728" s="41">
        <v>538</v>
      </c>
      <c r="AI2728" s="41">
        <v>23</v>
      </c>
      <c r="AJ2728" s="41" t="s">
        <v>2027</v>
      </c>
      <c r="AK2728" s="41">
        <v>3</v>
      </c>
      <c r="AL2728" s="186">
        <v>29036</v>
      </c>
    </row>
    <row r="2729" spans="31:38" x14ac:dyDescent="0.35">
      <c r="AE2729" s="41" t="str">
        <f t="shared" si="84"/>
        <v>CAPFOR_538_25_3_202324</v>
      </c>
      <c r="AF2729" s="41">
        <v>202324</v>
      </c>
      <c r="AG2729" s="41" t="s">
        <v>46</v>
      </c>
      <c r="AH2729" s="41">
        <v>538</v>
      </c>
      <c r="AI2729" s="41">
        <v>25</v>
      </c>
      <c r="AJ2729" s="41" t="s">
        <v>1370</v>
      </c>
      <c r="AK2729" s="41">
        <v>3</v>
      </c>
      <c r="AL2729" s="186">
        <v>6962</v>
      </c>
    </row>
    <row r="2730" spans="31:38" x14ac:dyDescent="0.35">
      <c r="AE2730" s="41" t="str">
        <f t="shared" si="84"/>
        <v>CAPFOR_538_26_3_202324</v>
      </c>
      <c r="AF2730" s="41">
        <v>202324</v>
      </c>
      <c r="AG2730" s="41" t="s">
        <v>46</v>
      </c>
      <c r="AH2730" s="41">
        <v>538</v>
      </c>
      <c r="AI2730" s="41">
        <v>26</v>
      </c>
      <c r="AJ2730" s="41" t="s">
        <v>2032</v>
      </c>
      <c r="AK2730" s="41">
        <v>3</v>
      </c>
      <c r="AL2730" s="186">
        <v>6933</v>
      </c>
    </row>
    <row r="2731" spans="31:38" x14ac:dyDescent="0.35">
      <c r="AE2731" s="41" t="str">
        <f t="shared" si="84"/>
        <v>CAPFOR_538_27_3_202324</v>
      </c>
      <c r="AF2731" s="41">
        <v>202324</v>
      </c>
      <c r="AG2731" s="41" t="s">
        <v>46</v>
      </c>
      <c r="AH2731" s="41">
        <v>538</v>
      </c>
      <c r="AI2731" s="41">
        <v>27</v>
      </c>
      <c r="AJ2731" s="41" t="s">
        <v>2033</v>
      </c>
      <c r="AK2731" s="41">
        <v>3</v>
      </c>
      <c r="AL2731" s="186">
        <v>2773</v>
      </c>
    </row>
    <row r="2732" spans="31:38" x14ac:dyDescent="0.35">
      <c r="AE2732" s="41" t="str">
        <f t="shared" si="84"/>
        <v>CAPFOR_538_28_3_202324</v>
      </c>
      <c r="AF2732" s="41">
        <v>202324</v>
      </c>
      <c r="AG2732" s="41" t="s">
        <v>46</v>
      </c>
      <c r="AH2732" s="41">
        <v>538</v>
      </c>
      <c r="AI2732" s="41">
        <v>28</v>
      </c>
      <c r="AJ2732" s="41" t="s">
        <v>2034</v>
      </c>
      <c r="AK2732" s="41">
        <v>3</v>
      </c>
      <c r="AL2732" s="186">
        <v>16796</v>
      </c>
    </row>
    <row r="2733" spans="31:38" x14ac:dyDescent="0.35">
      <c r="AE2733" s="41" t="str">
        <f t="shared" si="84"/>
        <v>CAPFOR_538_29_3_202324</v>
      </c>
      <c r="AF2733" s="41">
        <v>202324</v>
      </c>
      <c r="AG2733" s="41" t="s">
        <v>46</v>
      </c>
      <c r="AH2733" s="41">
        <v>538</v>
      </c>
      <c r="AI2733" s="41">
        <v>29</v>
      </c>
      <c r="AJ2733" s="41" t="s">
        <v>2035</v>
      </c>
      <c r="AK2733" s="41">
        <v>3</v>
      </c>
      <c r="AL2733" s="186">
        <v>17187</v>
      </c>
    </row>
    <row r="2734" spans="31:38" x14ac:dyDescent="0.35">
      <c r="AE2734" s="41" t="str">
        <f t="shared" si="84"/>
        <v>CAPFOR_538_30_3_202324</v>
      </c>
      <c r="AF2734" s="41">
        <v>202324</v>
      </c>
      <c r="AG2734" s="41" t="s">
        <v>46</v>
      </c>
      <c r="AH2734" s="41">
        <v>538</v>
      </c>
      <c r="AI2734" s="41">
        <v>30</v>
      </c>
      <c r="AJ2734" s="41" t="s">
        <v>1357</v>
      </c>
      <c r="AK2734" s="41">
        <v>3</v>
      </c>
      <c r="AL2734" s="186">
        <v>3452</v>
      </c>
    </row>
    <row r="2735" spans="31:38" x14ac:dyDescent="0.35">
      <c r="AE2735" s="41" t="str">
        <f t="shared" si="84"/>
        <v>CAPFOR_538_30.1_3_202324</v>
      </c>
      <c r="AF2735" s="41">
        <v>202324</v>
      </c>
      <c r="AG2735" s="41" t="s">
        <v>46</v>
      </c>
      <c r="AH2735" s="41">
        <v>538</v>
      </c>
      <c r="AI2735" s="41">
        <v>30.1</v>
      </c>
      <c r="AJ2735" s="41" t="s">
        <v>3616</v>
      </c>
      <c r="AK2735" s="41">
        <v>3</v>
      </c>
      <c r="AL2735" s="186">
        <v>3452</v>
      </c>
    </row>
    <row r="2736" spans="31:38" x14ac:dyDescent="0.35">
      <c r="AE2736" s="41" t="str">
        <f t="shared" si="84"/>
        <v>CAPFOR_538_30.2_3_202324</v>
      </c>
      <c r="AF2736" s="41">
        <v>202324</v>
      </c>
      <c r="AG2736" s="41" t="s">
        <v>46</v>
      </c>
      <c r="AH2736" s="41">
        <v>538</v>
      </c>
      <c r="AI2736" s="41">
        <v>30.2</v>
      </c>
      <c r="AJ2736" s="41" t="s">
        <v>3617</v>
      </c>
      <c r="AK2736" s="41">
        <v>3</v>
      </c>
      <c r="AL2736" s="186">
        <v>0</v>
      </c>
    </row>
    <row r="2737" spans="31:38" x14ac:dyDescent="0.35">
      <c r="AE2737" s="41" t="str">
        <f t="shared" si="84"/>
        <v>CAPFOR_538_31_3_202324</v>
      </c>
      <c r="AF2737" s="41">
        <v>202324</v>
      </c>
      <c r="AG2737" s="41" t="s">
        <v>46</v>
      </c>
      <c r="AH2737" s="41">
        <v>538</v>
      </c>
      <c r="AI2737" s="41">
        <v>31</v>
      </c>
      <c r="AJ2737" s="41" t="s">
        <v>1358</v>
      </c>
      <c r="AK2737" s="41">
        <v>3</v>
      </c>
      <c r="AL2737" s="186">
        <v>20829</v>
      </c>
    </row>
    <row r="2738" spans="31:38" x14ac:dyDescent="0.35">
      <c r="AE2738" s="41" t="str">
        <f t="shared" si="84"/>
        <v>CAPFOR_538_31.1_3_202324</v>
      </c>
      <c r="AF2738" s="41">
        <v>202324</v>
      </c>
      <c r="AG2738" s="41" t="s">
        <v>46</v>
      </c>
      <c r="AH2738" s="41">
        <v>538</v>
      </c>
      <c r="AI2738" s="41">
        <v>31.1</v>
      </c>
      <c r="AJ2738" s="41" t="s">
        <v>2038</v>
      </c>
      <c r="AK2738" s="41">
        <v>3</v>
      </c>
      <c r="AL2738" s="186">
        <v>3636</v>
      </c>
    </row>
    <row r="2739" spans="31:38" x14ac:dyDescent="0.35">
      <c r="AE2739" s="41" t="str">
        <f t="shared" si="84"/>
        <v>CAPFOR_538_31.2_3_202324</v>
      </c>
      <c r="AF2739" s="41">
        <v>202324</v>
      </c>
      <c r="AG2739" s="41" t="s">
        <v>46</v>
      </c>
      <c r="AH2739" s="41">
        <v>538</v>
      </c>
      <c r="AI2739" s="41">
        <v>31.2</v>
      </c>
      <c r="AJ2739" s="41" t="s">
        <v>2039</v>
      </c>
      <c r="AK2739" s="41">
        <v>3</v>
      </c>
      <c r="AL2739" s="186">
        <v>17193</v>
      </c>
    </row>
    <row r="2740" spans="31:38" x14ac:dyDescent="0.35">
      <c r="AE2740" s="41" t="str">
        <f t="shared" si="84"/>
        <v>CAPFOR_538_32_3_202324</v>
      </c>
      <c r="AF2740" s="41">
        <v>202324</v>
      </c>
      <c r="AG2740" s="41" t="s">
        <v>46</v>
      </c>
      <c r="AH2740" s="41">
        <v>538</v>
      </c>
      <c r="AI2740" s="41">
        <v>32</v>
      </c>
      <c r="AJ2740" s="41" t="s">
        <v>3455</v>
      </c>
      <c r="AK2740" s="41">
        <v>3</v>
      </c>
      <c r="AL2740" s="186">
        <v>103968</v>
      </c>
    </row>
    <row r="2741" spans="31:38" x14ac:dyDescent="0.35">
      <c r="AE2741" s="41" t="str">
        <f t="shared" si="84"/>
        <v>CAPFOR_538_33_3_202324</v>
      </c>
      <c r="AF2741" s="41">
        <v>202324</v>
      </c>
      <c r="AG2741" s="41" t="s">
        <v>46</v>
      </c>
      <c r="AH2741" s="41">
        <v>538</v>
      </c>
      <c r="AI2741" s="41">
        <v>33</v>
      </c>
      <c r="AJ2741" s="41" t="s">
        <v>2043</v>
      </c>
      <c r="AK2741" s="41">
        <v>3</v>
      </c>
      <c r="AL2741" s="186">
        <v>195651</v>
      </c>
    </row>
    <row r="2742" spans="31:38" x14ac:dyDescent="0.35">
      <c r="AE2742" s="41" t="str">
        <f t="shared" si="84"/>
        <v>CAPFOR_538_33.5_3_202324</v>
      </c>
      <c r="AF2742" s="41">
        <v>202324</v>
      </c>
      <c r="AG2742" s="41" t="s">
        <v>46</v>
      </c>
      <c r="AH2742" s="41">
        <v>538</v>
      </c>
      <c r="AI2742" s="41">
        <v>33.5</v>
      </c>
      <c r="AJ2742" s="41" t="s">
        <v>3281</v>
      </c>
      <c r="AK2742" s="41">
        <v>3</v>
      </c>
      <c r="AL2742" s="186">
        <v>0</v>
      </c>
    </row>
    <row r="2743" spans="31:38" x14ac:dyDescent="0.35">
      <c r="AE2743" s="41" t="str">
        <f t="shared" si="84"/>
        <v>CAPFOR_538_34_3_202324</v>
      </c>
      <c r="AF2743" s="41">
        <v>202324</v>
      </c>
      <c r="AG2743" s="41" t="s">
        <v>46</v>
      </c>
      <c r="AH2743" s="41">
        <v>538</v>
      </c>
      <c r="AI2743" s="41">
        <v>34</v>
      </c>
      <c r="AJ2743" s="41" t="s">
        <v>3456</v>
      </c>
      <c r="AK2743" s="41">
        <v>3</v>
      </c>
      <c r="AL2743" s="186">
        <v>24281</v>
      </c>
    </row>
    <row r="2744" spans="31:38" x14ac:dyDescent="0.35">
      <c r="AE2744" s="41" t="str">
        <f t="shared" si="84"/>
        <v>CAPFOR_538_35_3_202324</v>
      </c>
      <c r="AF2744" s="41">
        <v>202324</v>
      </c>
      <c r="AG2744" s="41" t="s">
        <v>46</v>
      </c>
      <c r="AH2744" s="41">
        <v>538</v>
      </c>
      <c r="AI2744" s="41">
        <v>35</v>
      </c>
      <c r="AJ2744" s="41" t="s">
        <v>2044</v>
      </c>
      <c r="AK2744" s="41">
        <v>3</v>
      </c>
      <c r="AL2744" s="186">
        <v>5766</v>
      </c>
    </row>
    <row r="2745" spans="31:38" x14ac:dyDescent="0.35">
      <c r="AE2745" s="41" t="str">
        <f t="shared" si="84"/>
        <v>CAPFOR_538_36_3_202324</v>
      </c>
      <c r="AF2745" s="41">
        <v>202324</v>
      </c>
      <c r="AG2745" s="41" t="s">
        <v>46</v>
      </c>
      <c r="AH2745" s="41">
        <v>538</v>
      </c>
      <c r="AI2745" s="41">
        <v>36</v>
      </c>
      <c r="AJ2745" s="41" t="s">
        <v>3457</v>
      </c>
      <c r="AK2745" s="41">
        <v>3</v>
      </c>
      <c r="AL2745" s="186">
        <v>18515</v>
      </c>
    </row>
    <row r="2746" spans="31:38" x14ac:dyDescent="0.35">
      <c r="AE2746" s="41" t="str">
        <f t="shared" si="84"/>
        <v>CAPFOR_538_37_3_202324</v>
      </c>
      <c r="AF2746" s="41">
        <v>202324</v>
      </c>
      <c r="AG2746" s="41" t="s">
        <v>46</v>
      </c>
      <c r="AH2746" s="41">
        <v>538</v>
      </c>
      <c r="AI2746" s="41">
        <v>37</v>
      </c>
      <c r="AJ2746" s="41" t="s">
        <v>3458</v>
      </c>
      <c r="AK2746" s="41">
        <v>3</v>
      </c>
      <c r="AL2746" s="186">
        <v>214166</v>
      </c>
    </row>
    <row r="2747" spans="31:38" x14ac:dyDescent="0.35">
      <c r="AE2747" s="41" t="str">
        <f t="shared" si="84"/>
        <v>CAPFOR_538_38_3_202324</v>
      </c>
      <c r="AF2747" s="41">
        <v>202324</v>
      </c>
      <c r="AG2747" s="41" t="s">
        <v>46</v>
      </c>
      <c r="AH2747" s="41">
        <v>538</v>
      </c>
      <c r="AI2747" s="41">
        <v>38</v>
      </c>
      <c r="AJ2747" s="41" t="s">
        <v>2046</v>
      </c>
      <c r="AK2747" s="41">
        <v>3</v>
      </c>
      <c r="AL2747" s="186">
        <v>151344</v>
      </c>
    </row>
    <row r="2748" spans="31:38" x14ac:dyDescent="0.35">
      <c r="AE2748" s="41" t="str">
        <f t="shared" si="84"/>
        <v>CAPFOR_538_39_3_202324</v>
      </c>
      <c r="AF2748" s="41">
        <v>202324</v>
      </c>
      <c r="AG2748" s="41" t="s">
        <v>46</v>
      </c>
      <c r="AH2748" s="41">
        <v>538</v>
      </c>
      <c r="AI2748" s="41">
        <v>39</v>
      </c>
      <c r="AJ2748" s="41" t="s">
        <v>2047</v>
      </c>
      <c r="AK2748" s="41">
        <v>3</v>
      </c>
      <c r="AL2748" s="186">
        <v>0</v>
      </c>
    </row>
    <row r="2749" spans="31:38" x14ac:dyDescent="0.35">
      <c r="AE2749" s="41" t="str">
        <f t="shared" si="84"/>
        <v>CAPFOR_538_40_3_202324</v>
      </c>
      <c r="AF2749" s="41">
        <v>202324</v>
      </c>
      <c r="AG2749" s="41" t="s">
        <v>46</v>
      </c>
      <c r="AH2749" s="41">
        <v>538</v>
      </c>
      <c r="AI2749" s="41">
        <v>40</v>
      </c>
      <c r="AJ2749" s="41" t="s">
        <v>2048</v>
      </c>
      <c r="AK2749" s="41">
        <v>3</v>
      </c>
      <c r="AL2749" s="186">
        <v>93920</v>
      </c>
    </row>
    <row r="2750" spans="31:38" x14ac:dyDescent="0.35">
      <c r="AE2750" s="41" t="str">
        <f t="shared" si="84"/>
        <v>CAPFOR_538_41_3_202324</v>
      </c>
      <c r="AF2750" s="41">
        <v>202324</v>
      </c>
      <c r="AG2750" s="41" t="s">
        <v>46</v>
      </c>
      <c r="AH2750" s="41">
        <v>538</v>
      </c>
      <c r="AI2750" s="41">
        <v>41</v>
      </c>
      <c r="AJ2750" s="41" t="s">
        <v>2049</v>
      </c>
      <c r="AK2750" s="41">
        <v>3</v>
      </c>
      <c r="AL2750" s="186">
        <v>177545</v>
      </c>
    </row>
    <row r="2751" spans="31:38" x14ac:dyDescent="0.35">
      <c r="AE2751" s="41" t="str">
        <f t="shared" si="84"/>
        <v>CAPFOR_538_42_3_202324</v>
      </c>
      <c r="AF2751" s="41">
        <v>202324</v>
      </c>
      <c r="AG2751" s="41" t="s">
        <v>46</v>
      </c>
      <c r="AH2751" s="41">
        <v>538</v>
      </c>
      <c r="AI2751" s="41">
        <v>42</v>
      </c>
      <c r="AJ2751" s="41" t="s">
        <v>2050</v>
      </c>
      <c r="AK2751" s="41">
        <v>3</v>
      </c>
      <c r="AL2751" s="186">
        <v>0</v>
      </c>
    </row>
    <row r="2752" spans="31:38" x14ac:dyDescent="0.35">
      <c r="AE2752" s="41" t="str">
        <f t="shared" si="84"/>
        <v>CAPFOR_538_43_3_202324</v>
      </c>
      <c r="AF2752" s="41">
        <v>202324</v>
      </c>
      <c r="AG2752" s="41" t="s">
        <v>46</v>
      </c>
      <c r="AH2752" s="41">
        <v>538</v>
      </c>
      <c r="AI2752" s="41">
        <v>43</v>
      </c>
      <c r="AJ2752" s="41" t="s">
        <v>2051</v>
      </c>
      <c r="AK2752" s="41">
        <v>3</v>
      </c>
      <c r="AL2752" s="186">
        <v>29656</v>
      </c>
    </row>
    <row r="2753" spans="31:38" x14ac:dyDescent="0.35">
      <c r="AE2753" s="41" t="str">
        <f t="shared" si="84"/>
        <v>CAPFOR_538_44_3_202324</v>
      </c>
      <c r="AF2753" s="41">
        <v>202324</v>
      </c>
      <c r="AG2753" s="41" t="s">
        <v>46</v>
      </c>
      <c r="AH2753" s="41">
        <v>538</v>
      </c>
      <c r="AI2753" s="41">
        <v>44</v>
      </c>
      <c r="AJ2753" s="41" t="s">
        <v>3261</v>
      </c>
      <c r="AK2753" s="41">
        <v>3</v>
      </c>
      <c r="AL2753" s="186">
        <v>234021</v>
      </c>
    </row>
    <row r="2754" spans="31:38" x14ac:dyDescent="0.35">
      <c r="AE2754" s="41" t="str">
        <f t="shared" si="84"/>
        <v>CAPFOR_538_45_3_202324</v>
      </c>
      <c r="AF2754" s="41">
        <v>202324</v>
      </c>
      <c r="AG2754" s="41" t="s">
        <v>46</v>
      </c>
      <c r="AH2754" s="41">
        <v>538</v>
      </c>
      <c r="AI2754" s="41">
        <v>45</v>
      </c>
      <c r="AJ2754" s="41" t="s">
        <v>3262</v>
      </c>
      <c r="AK2754" s="41">
        <v>3</v>
      </c>
      <c r="AL2754" s="186">
        <v>247141</v>
      </c>
    </row>
    <row r="2755" spans="31:38" x14ac:dyDescent="0.35">
      <c r="AE2755" s="41" t="str">
        <f t="shared" si="84"/>
        <v>CAPFOR_538_46_3_202324</v>
      </c>
      <c r="AF2755" s="41">
        <v>202324</v>
      </c>
      <c r="AG2755" s="41" t="s">
        <v>46</v>
      </c>
      <c r="AH2755" s="41">
        <v>538</v>
      </c>
      <c r="AI2755" s="41">
        <v>46</v>
      </c>
      <c r="AJ2755" s="41" t="s">
        <v>2060</v>
      </c>
      <c r="AK2755" s="41">
        <v>3</v>
      </c>
      <c r="AL2755" s="186">
        <v>0</v>
      </c>
    </row>
    <row r="2756" spans="31:38" x14ac:dyDescent="0.35">
      <c r="AE2756" s="41" t="str">
        <f t="shared" si="84"/>
        <v>CAPFOR_538_47_3_202324</v>
      </c>
      <c r="AF2756" s="41">
        <v>202324</v>
      </c>
      <c r="AG2756" s="41" t="s">
        <v>46</v>
      </c>
      <c r="AH2756" s="41">
        <v>538</v>
      </c>
      <c r="AI2756" s="41">
        <v>47</v>
      </c>
      <c r="AJ2756" s="41" t="s">
        <v>2061</v>
      </c>
      <c r="AK2756" s="41">
        <v>3</v>
      </c>
      <c r="AL2756" s="186">
        <v>0</v>
      </c>
    </row>
    <row r="2757" spans="31:38" x14ac:dyDescent="0.35">
      <c r="AE2757" s="41" t="str">
        <f t="shared" si="84"/>
        <v>CAPFOR_538_48_3_202324</v>
      </c>
      <c r="AF2757" s="41">
        <v>202324</v>
      </c>
      <c r="AG2757" s="41" t="s">
        <v>46</v>
      </c>
      <c r="AH2757" s="41">
        <v>538</v>
      </c>
      <c r="AI2757" s="41">
        <v>48</v>
      </c>
      <c r="AJ2757" s="41" t="s">
        <v>2029</v>
      </c>
      <c r="AK2757" s="41">
        <v>3</v>
      </c>
      <c r="AL2757" s="186">
        <v>0</v>
      </c>
    </row>
    <row r="2758" spans="31:38" x14ac:dyDescent="0.35">
      <c r="AE2758" s="41" t="str">
        <f t="shared" ref="AE2758:AE2821" si="85">AG2758&amp;"_"&amp;AH2758&amp;"_"&amp;AI2758&amp;"_"&amp;AK2758&amp;"_"&amp;AF2758</f>
        <v>CAPFOR_538_49_3_202324</v>
      </c>
      <c r="AF2758" s="41">
        <v>202324</v>
      </c>
      <c r="AG2758" s="41" t="s">
        <v>46</v>
      </c>
      <c r="AH2758" s="41">
        <v>538</v>
      </c>
      <c r="AI2758" s="41">
        <v>49</v>
      </c>
      <c r="AJ2758" s="41" t="s">
        <v>2030</v>
      </c>
      <c r="AK2758" s="41">
        <v>3</v>
      </c>
      <c r="AL2758" s="186">
        <v>0</v>
      </c>
    </row>
    <row r="2759" spans="31:38" x14ac:dyDescent="0.35">
      <c r="AE2759" s="41" t="str">
        <f t="shared" si="85"/>
        <v>CAPFOR_538_50_3_202324</v>
      </c>
      <c r="AF2759" s="41">
        <v>202324</v>
      </c>
      <c r="AG2759" s="41" t="s">
        <v>46</v>
      </c>
      <c r="AH2759" s="41">
        <v>538</v>
      </c>
      <c r="AI2759" s="41">
        <v>50</v>
      </c>
      <c r="AJ2759" s="41" t="s">
        <v>2031</v>
      </c>
      <c r="AK2759" s="41">
        <v>3</v>
      </c>
      <c r="AL2759" s="186">
        <v>6962</v>
      </c>
    </row>
    <row r="2760" spans="31:38" x14ac:dyDescent="0.35">
      <c r="AE2760" s="41" t="str">
        <f t="shared" si="85"/>
        <v>CAPFOR_540_1_1_202324</v>
      </c>
      <c r="AF2760" s="41">
        <v>202324</v>
      </c>
      <c r="AG2760" s="41" t="s">
        <v>46</v>
      </c>
      <c r="AH2760" s="41">
        <v>540</v>
      </c>
      <c r="AI2760" s="41">
        <v>1</v>
      </c>
      <c r="AJ2760" s="41" t="s">
        <v>1334</v>
      </c>
      <c r="AK2760" s="41">
        <v>1</v>
      </c>
      <c r="AL2760" s="186">
        <v>38368</v>
      </c>
    </row>
    <row r="2761" spans="31:38" x14ac:dyDescent="0.35">
      <c r="AE2761" s="41" t="str">
        <f t="shared" si="85"/>
        <v>CAPFOR_540_2_1_202324</v>
      </c>
      <c r="AF2761" s="41">
        <v>202324</v>
      </c>
      <c r="AG2761" s="41" t="s">
        <v>46</v>
      </c>
      <c r="AH2761" s="41">
        <v>540</v>
      </c>
      <c r="AI2761" s="41">
        <v>2</v>
      </c>
      <c r="AJ2761" s="41" t="s">
        <v>3254</v>
      </c>
      <c r="AK2761" s="41">
        <v>1</v>
      </c>
      <c r="AL2761" s="186">
        <v>7105</v>
      </c>
    </row>
    <row r="2762" spans="31:38" x14ac:dyDescent="0.35">
      <c r="AE2762" s="41" t="str">
        <f t="shared" si="85"/>
        <v>CAPFOR_540_3_1_202324</v>
      </c>
      <c r="AF2762" s="41">
        <v>202324</v>
      </c>
      <c r="AG2762" s="41" t="s">
        <v>46</v>
      </c>
      <c r="AH2762" s="41">
        <v>540</v>
      </c>
      <c r="AI2762" s="41">
        <v>3</v>
      </c>
      <c r="AJ2762" s="41" t="s">
        <v>3165</v>
      </c>
      <c r="AK2762" s="41">
        <v>1</v>
      </c>
      <c r="AL2762" s="186">
        <v>26639</v>
      </c>
    </row>
    <row r="2763" spans="31:38" x14ac:dyDescent="0.35">
      <c r="AE2763" s="41" t="str">
        <f t="shared" si="85"/>
        <v>CAPFOR_540_4_1_202324</v>
      </c>
      <c r="AF2763" s="41">
        <v>202324</v>
      </c>
      <c r="AG2763" s="41" t="s">
        <v>46</v>
      </c>
      <c r="AH2763" s="41">
        <v>540</v>
      </c>
      <c r="AI2763" s="41">
        <v>4</v>
      </c>
      <c r="AJ2763" s="41" t="s">
        <v>3255</v>
      </c>
      <c r="AK2763" s="41">
        <v>1</v>
      </c>
      <c r="AL2763" s="186">
        <v>2559</v>
      </c>
    </row>
    <row r="2764" spans="31:38" x14ac:dyDescent="0.35">
      <c r="AE2764" s="41" t="str">
        <f t="shared" si="85"/>
        <v>CAPFOR_540_5_1_202324</v>
      </c>
      <c r="AF2764" s="41">
        <v>202324</v>
      </c>
      <c r="AG2764" s="41" t="s">
        <v>46</v>
      </c>
      <c r="AH2764" s="41">
        <v>540</v>
      </c>
      <c r="AI2764" s="41">
        <v>5</v>
      </c>
      <c r="AJ2764" s="41" t="s">
        <v>664</v>
      </c>
      <c r="AK2764" s="41">
        <v>1</v>
      </c>
      <c r="AL2764" s="186">
        <v>22059</v>
      </c>
    </row>
    <row r="2765" spans="31:38" x14ac:dyDescent="0.35">
      <c r="AE2765" s="41" t="str">
        <f t="shared" si="85"/>
        <v>CAPFOR_540_6_1_202324</v>
      </c>
      <c r="AF2765" s="41">
        <v>202324</v>
      </c>
      <c r="AG2765" s="41" t="s">
        <v>46</v>
      </c>
      <c r="AH2765" s="41">
        <v>540</v>
      </c>
      <c r="AI2765" s="41">
        <v>6</v>
      </c>
      <c r="AJ2765" s="41" t="s">
        <v>3192</v>
      </c>
      <c r="AK2765" s="41">
        <v>1</v>
      </c>
      <c r="AL2765" s="186">
        <v>1318</v>
      </c>
    </row>
    <row r="2766" spans="31:38" x14ac:dyDescent="0.35">
      <c r="AE2766" s="41" t="str">
        <f t="shared" si="85"/>
        <v>CAPFOR_540_7_1_202324</v>
      </c>
      <c r="AF2766" s="41">
        <v>202324</v>
      </c>
      <c r="AG2766" s="41" t="s">
        <v>46</v>
      </c>
      <c r="AH2766" s="41">
        <v>540</v>
      </c>
      <c r="AI2766" s="41">
        <v>7</v>
      </c>
      <c r="AJ2766" s="41" t="s">
        <v>2157</v>
      </c>
      <c r="AK2766" s="41">
        <v>1</v>
      </c>
      <c r="AL2766" s="186">
        <v>10974</v>
      </c>
    </row>
    <row r="2767" spans="31:38" x14ac:dyDescent="0.35">
      <c r="AE2767" s="41" t="str">
        <f t="shared" si="85"/>
        <v>CAPFOR_540_8_1_202324</v>
      </c>
      <c r="AF2767" s="41">
        <v>202324</v>
      </c>
      <c r="AG2767" s="41" t="s">
        <v>46</v>
      </c>
      <c r="AH2767" s="41">
        <v>540</v>
      </c>
      <c r="AI2767" s="41">
        <v>8</v>
      </c>
      <c r="AJ2767" s="41" t="s">
        <v>3449</v>
      </c>
      <c r="AK2767" s="41">
        <v>1</v>
      </c>
      <c r="AL2767" s="186">
        <v>36910</v>
      </c>
    </row>
    <row r="2768" spans="31:38" x14ac:dyDescent="0.35">
      <c r="AE2768" s="41" t="str">
        <f t="shared" si="85"/>
        <v>CAPFOR_540_9_1_202324</v>
      </c>
      <c r="AF2768" s="41">
        <v>202324</v>
      </c>
      <c r="AG2768" s="41" t="s">
        <v>46</v>
      </c>
      <c r="AH2768" s="41">
        <v>540</v>
      </c>
      <c r="AI2768" s="41">
        <v>9</v>
      </c>
      <c r="AJ2768" s="41" t="s">
        <v>2322</v>
      </c>
      <c r="AK2768" s="41">
        <v>1</v>
      </c>
      <c r="AL2768" s="186">
        <v>0</v>
      </c>
    </row>
    <row r="2769" spans="31:38" x14ac:dyDescent="0.35">
      <c r="AE2769" s="41" t="str">
        <f t="shared" si="85"/>
        <v>CAPFOR_540_10_1_202324</v>
      </c>
      <c r="AF2769" s="41">
        <v>202324</v>
      </c>
      <c r="AG2769" s="41" t="s">
        <v>46</v>
      </c>
      <c r="AH2769" s="41">
        <v>540</v>
      </c>
      <c r="AI2769" s="41">
        <v>10</v>
      </c>
      <c r="AJ2769" s="41" t="s">
        <v>3196</v>
      </c>
      <c r="AK2769" s="41">
        <v>1</v>
      </c>
      <c r="AL2769" s="186">
        <v>11720</v>
      </c>
    </row>
    <row r="2770" spans="31:38" x14ac:dyDescent="0.35">
      <c r="AE2770" s="41" t="str">
        <f t="shared" si="85"/>
        <v>CAPFOR_540_11_1_202324</v>
      </c>
      <c r="AF2770" s="41">
        <v>202324</v>
      </c>
      <c r="AG2770" s="41" t="s">
        <v>46</v>
      </c>
      <c r="AH2770" s="41">
        <v>540</v>
      </c>
      <c r="AI2770" s="41">
        <v>11</v>
      </c>
      <c r="AJ2770" s="41" t="s">
        <v>3450</v>
      </c>
      <c r="AK2770" s="41">
        <v>1</v>
      </c>
      <c r="AL2770" s="186">
        <v>11720</v>
      </c>
    </row>
    <row r="2771" spans="31:38" x14ac:dyDescent="0.35">
      <c r="AE2771" s="41" t="str">
        <f t="shared" si="85"/>
        <v>CAPFOR_540_12_1_202324</v>
      </c>
      <c r="AF2771" s="41">
        <v>202324</v>
      </c>
      <c r="AG2771" s="41" t="s">
        <v>46</v>
      </c>
      <c r="AH2771" s="41">
        <v>540</v>
      </c>
      <c r="AI2771" s="41">
        <v>12</v>
      </c>
      <c r="AJ2771" s="41" t="s">
        <v>3170</v>
      </c>
      <c r="AK2771" s="41">
        <v>1</v>
      </c>
      <c r="AL2771" s="186">
        <v>0</v>
      </c>
    </row>
    <row r="2772" spans="31:38" x14ac:dyDescent="0.35">
      <c r="AE2772" s="41" t="str">
        <f t="shared" si="85"/>
        <v>CAPFOR_540_13_1_202324</v>
      </c>
      <c r="AF2772" s="41">
        <v>202324</v>
      </c>
      <c r="AG2772" s="41" t="s">
        <v>46</v>
      </c>
      <c r="AH2772" s="41">
        <v>540</v>
      </c>
      <c r="AI2772" s="41">
        <v>13</v>
      </c>
      <c r="AJ2772" s="41" t="s">
        <v>3451</v>
      </c>
      <c r="AK2772" s="41">
        <v>1</v>
      </c>
      <c r="AL2772" s="186">
        <v>120742</v>
      </c>
    </row>
    <row r="2773" spans="31:38" x14ac:dyDescent="0.35">
      <c r="AE2773" s="41" t="str">
        <f t="shared" si="85"/>
        <v>CAPFOR_540_14_1_202324</v>
      </c>
      <c r="AF2773" s="41">
        <v>202324</v>
      </c>
      <c r="AG2773" s="41" t="s">
        <v>46</v>
      </c>
      <c r="AH2773" s="41">
        <v>540</v>
      </c>
      <c r="AI2773" s="41">
        <v>14</v>
      </c>
      <c r="AJ2773" s="41" t="s">
        <v>3452</v>
      </c>
      <c r="AK2773" s="41">
        <v>1</v>
      </c>
      <c r="AL2773" s="186">
        <v>0</v>
      </c>
    </row>
    <row r="2774" spans="31:38" x14ac:dyDescent="0.35">
      <c r="AE2774" s="41" t="str">
        <f t="shared" si="85"/>
        <v>CAPFOR_540_15_1_202324</v>
      </c>
      <c r="AF2774" s="41">
        <v>202324</v>
      </c>
      <c r="AG2774" s="41" t="s">
        <v>46</v>
      </c>
      <c r="AH2774" s="41">
        <v>540</v>
      </c>
      <c r="AI2774" s="41">
        <v>15</v>
      </c>
      <c r="AJ2774" s="41" t="s">
        <v>3256</v>
      </c>
      <c r="AK2774" s="41">
        <v>1</v>
      </c>
      <c r="AL2774" s="186">
        <v>0</v>
      </c>
    </row>
    <row r="2775" spans="31:38" x14ac:dyDescent="0.35">
      <c r="AE2775" s="41" t="str">
        <f t="shared" si="85"/>
        <v>CAPFOR_540_16_1_202324</v>
      </c>
      <c r="AF2775" s="41">
        <v>202324</v>
      </c>
      <c r="AG2775" s="41" t="s">
        <v>46</v>
      </c>
      <c r="AH2775" s="41">
        <v>540</v>
      </c>
      <c r="AI2775" s="41">
        <v>16</v>
      </c>
      <c r="AJ2775" s="41" t="s">
        <v>3453</v>
      </c>
      <c r="AK2775" s="41">
        <v>1</v>
      </c>
      <c r="AL2775" s="186">
        <v>120742</v>
      </c>
    </row>
    <row r="2776" spans="31:38" x14ac:dyDescent="0.35">
      <c r="AE2776" s="41" t="str">
        <f t="shared" si="85"/>
        <v>CAPFOR_540_17_1_202324</v>
      </c>
      <c r="AF2776" s="41">
        <v>202324</v>
      </c>
      <c r="AG2776" s="41" t="s">
        <v>46</v>
      </c>
      <c r="AH2776" s="41">
        <v>540</v>
      </c>
      <c r="AI2776" s="41">
        <v>17</v>
      </c>
      <c r="AJ2776" s="41" t="s">
        <v>2010</v>
      </c>
      <c r="AK2776" s="41">
        <v>1</v>
      </c>
      <c r="AL2776" s="186">
        <v>0</v>
      </c>
    </row>
    <row r="2777" spans="31:38" x14ac:dyDescent="0.35">
      <c r="AE2777" s="41" t="str">
        <f t="shared" si="85"/>
        <v>CAPFOR_540_17.1_1_202324</v>
      </c>
      <c r="AF2777" s="41">
        <v>202324</v>
      </c>
      <c r="AG2777" s="41" t="s">
        <v>46</v>
      </c>
      <c r="AH2777" s="41">
        <v>540</v>
      </c>
      <c r="AI2777" s="41">
        <v>17.100000000000001</v>
      </c>
      <c r="AJ2777" s="41" t="s">
        <v>3494</v>
      </c>
      <c r="AK2777" s="41">
        <v>1</v>
      </c>
      <c r="AL2777" s="186">
        <v>0</v>
      </c>
    </row>
    <row r="2778" spans="31:38" x14ac:dyDescent="0.35">
      <c r="AE2778" s="41" t="str">
        <f t="shared" si="85"/>
        <v>CAPFOR_540_19_3_202324</v>
      </c>
      <c r="AF2778" s="41">
        <v>202324</v>
      </c>
      <c r="AG2778" s="41" t="s">
        <v>46</v>
      </c>
      <c r="AH2778" s="41">
        <v>540</v>
      </c>
      <c r="AI2778" s="41">
        <v>19</v>
      </c>
      <c r="AJ2778" s="41" t="s">
        <v>3258</v>
      </c>
      <c r="AK2778" s="41">
        <v>3</v>
      </c>
      <c r="AL2778" s="186">
        <v>120742</v>
      </c>
    </row>
    <row r="2779" spans="31:38" x14ac:dyDescent="0.35">
      <c r="AE2779" s="41" t="str">
        <f t="shared" si="85"/>
        <v>CAPFOR_540_20_3_202324</v>
      </c>
      <c r="AF2779" s="41">
        <v>202324</v>
      </c>
      <c r="AG2779" s="41" t="s">
        <v>46</v>
      </c>
      <c r="AH2779" s="41">
        <v>540</v>
      </c>
      <c r="AI2779" s="41">
        <v>20</v>
      </c>
      <c r="AJ2779" s="41" t="s">
        <v>1308</v>
      </c>
      <c r="AK2779" s="41">
        <v>3</v>
      </c>
      <c r="AL2779" s="186">
        <v>0</v>
      </c>
    </row>
    <row r="2780" spans="31:38" x14ac:dyDescent="0.35">
      <c r="AE2780" s="41" t="str">
        <f t="shared" si="85"/>
        <v>CAPFOR_540_21_3_202324</v>
      </c>
      <c r="AF2780" s="41">
        <v>202324</v>
      </c>
      <c r="AG2780" s="41" t="s">
        <v>46</v>
      </c>
      <c r="AH2780" s="41">
        <v>540</v>
      </c>
      <c r="AI2780" s="41">
        <v>21</v>
      </c>
      <c r="AJ2780" s="41" t="s">
        <v>1309</v>
      </c>
      <c r="AK2780" s="41">
        <v>3</v>
      </c>
      <c r="AL2780" s="186">
        <v>4240</v>
      </c>
    </row>
    <row r="2781" spans="31:38" x14ac:dyDescent="0.35">
      <c r="AE2781" s="41" t="str">
        <f t="shared" si="85"/>
        <v>CAPFOR_540_22_3_202324</v>
      </c>
      <c r="AF2781" s="41">
        <v>202324</v>
      </c>
      <c r="AG2781" s="41" t="s">
        <v>46</v>
      </c>
      <c r="AH2781" s="41">
        <v>540</v>
      </c>
      <c r="AI2781" s="41">
        <v>22</v>
      </c>
      <c r="AJ2781" s="41" t="s">
        <v>3454</v>
      </c>
      <c r="AK2781" s="41">
        <v>3</v>
      </c>
      <c r="AL2781" s="186">
        <v>4240</v>
      </c>
    </row>
    <row r="2782" spans="31:38" x14ac:dyDescent="0.35">
      <c r="AE2782" s="41" t="str">
        <f t="shared" si="85"/>
        <v>CAPFOR_540_23_3_202324</v>
      </c>
      <c r="AF2782" s="41">
        <v>202324</v>
      </c>
      <c r="AG2782" s="41" t="s">
        <v>46</v>
      </c>
      <c r="AH2782" s="41">
        <v>540</v>
      </c>
      <c r="AI2782" s="41">
        <v>23</v>
      </c>
      <c r="AJ2782" s="41" t="s">
        <v>2027</v>
      </c>
      <c r="AK2782" s="41">
        <v>3</v>
      </c>
      <c r="AL2782" s="186">
        <v>59339</v>
      </c>
    </row>
    <row r="2783" spans="31:38" x14ac:dyDescent="0.35">
      <c r="AE2783" s="41" t="str">
        <f t="shared" si="85"/>
        <v>CAPFOR_540_25_3_202324</v>
      </c>
      <c r="AF2783" s="41">
        <v>202324</v>
      </c>
      <c r="AG2783" s="41" t="s">
        <v>46</v>
      </c>
      <c r="AH2783" s="41">
        <v>540</v>
      </c>
      <c r="AI2783" s="41">
        <v>25</v>
      </c>
      <c r="AJ2783" s="41" t="s">
        <v>1370</v>
      </c>
      <c r="AK2783" s="41">
        <v>3</v>
      </c>
      <c r="AL2783" s="186">
        <v>74</v>
      </c>
    </row>
    <row r="2784" spans="31:38" x14ac:dyDescent="0.35">
      <c r="AE2784" s="41" t="str">
        <f t="shared" si="85"/>
        <v>CAPFOR_540_26_3_202324</v>
      </c>
      <c r="AF2784" s="41">
        <v>202324</v>
      </c>
      <c r="AG2784" s="41" t="s">
        <v>46</v>
      </c>
      <c r="AH2784" s="41">
        <v>540</v>
      </c>
      <c r="AI2784" s="41">
        <v>26</v>
      </c>
      <c r="AJ2784" s="41" t="s">
        <v>2032</v>
      </c>
      <c r="AK2784" s="41">
        <v>3</v>
      </c>
      <c r="AL2784" s="186">
        <v>13831</v>
      </c>
    </row>
    <row r="2785" spans="31:38" x14ac:dyDescent="0.35">
      <c r="AE2785" s="41" t="str">
        <f t="shared" si="85"/>
        <v>CAPFOR_540_27_3_202324</v>
      </c>
      <c r="AF2785" s="41">
        <v>202324</v>
      </c>
      <c r="AG2785" s="41" t="s">
        <v>46</v>
      </c>
      <c r="AH2785" s="41">
        <v>540</v>
      </c>
      <c r="AI2785" s="41">
        <v>27</v>
      </c>
      <c r="AJ2785" s="41" t="s">
        <v>2033</v>
      </c>
      <c r="AK2785" s="41">
        <v>3</v>
      </c>
      <c r="AL2785" s="186">
        <v>0</v>
      </c>
    </row>
    <row r="2786" spans="31:38" x14ac:dyDescent="0.35">
      <c r="AE2786" s="41" t="str">
        <f t="shared" si="85"/>
        <v>CAPFOR_540_28_3_202324</v>
      </c>
      <c r="AF2786" s="41">
        <v>202324</v>
      </c>
      <c r="AG2786" s="41" t="s">
        <v>46</v>
      </c>
      <c r="AH2786" s="41">
        <v>540</v>
      </c>
      <c r="AI2786" s="41">
        <v>28</v>
      </c>
      <c r="AJ2786" s="41" t="s">
        <v>2034</v>
      </c>
      <c r="AK2786" s="41">
        <v>3</v>
      </c>
      <c r="AL2786" s="186">
        <v>27886</v>
      </c>
    </row>
    <row r="2787" spans="31:38" x14ac:dyDescent="0.35">
      <c r="AE2787" s="41" t="str">
        <f t="shared" si="85"/>
        <v>CAPFOR_540_29_3_202324</v>
      </c>
      <c r="AF2787" s="41">
        <v>202324</v>
      </c>
      <c r="AG2787" s="41" t="s">
        <v>46</v>
      </c>
      <c r="AH2787" s="41">
        <v>540</v>
      </c>
      <c r="AI2787" s="41">
        <v>29</v>
      </c>
      <c r="AJ2787" s="41" t="s">
        <v>2035</v>
      </c>
      <c r="AK2787" s="41">
        <v>3</v>
      </c>
      <c r="AL2787" s="186">
        <v>0</v>
      </c>
    </row>
    <row r="2788" spans="31:38" x14ac:dyDescent="0.35">
      <c r="AE2788" s="41" t="str">
        <f t="shared" si="85"/>
        <v>CAPFOR_540_30_3_202324</v>
      </c>
      <c r="AF2788" s="41">
        <v>202324</v>
      </c>
      <c r="AG2788" s="41" t="s">
        <v>46</v>
      </c>
      <c r="AH2788" s="41">
        <v>540</v>
      </c>
      <c r="AI2788" s="41">
        <v>30</v>
      </c>
      <c r="AJ2788" s="41" t="s">
        <v>1357</v>
      </c>
      <c r="AK2788" s="41">
        <v>3</v>
      </c>
      <c r="AL2788" s="186">
        <v>6850</v>
      </c>
    </row>
    <row r="2789" spans="31:38" x14ac:dyDescent="0.35">
      <c r="AE2789" s="41" t="str">
        <f t="shared" si="85"/>
        <v>CAPFOR_540_30.1_3_202324</v>
      </c>
      <c r="AF2789" s="41">
        <v>202324</v>
      </c>
      <c r="AG2789" s="41" t="s">
        <v>46</v>
      </c>
      <c r="AH2789" s="41">
        <v>540</v>
      </c>
      <c r="AI2789" s="41">
        <v>30.1</v>
      </c>
      <c r="AJ2789" s="41" t="s">
        <v>3616</v>
      </c>
      <c r="AK2789" s="41">
        <v>3</v>
      </c>
      <c r="AL2789" s="186">
        <v>6850</v>
      </c>
    </row>
    <row r="2790" spans="31:38" x14ac:dyDescent="0.35">
      <c r="AE2790" s="41" t="str">
        <f t="shared" si="85"/>
        <v>CAPFOR_540_30.2_3_202324</v>
      </c>
      <c r="AF2790" s="41">
        <v>202324</v>
      </c>
      <c r="AG2790" s="41" t="s">
        <v>46</v>
      </c>
      <c r="AH2790" s="41">
        <v>540</v>
      </c>
      <c r="AI2790" s="41">
        <v>30.2</v>
      </c>
      <c r="AJ2790" s="41" t="s">
        <v>3617</v>
      </c>
      <c r="AK2790" s="41">
        <v>3</v>
      </c>
      <c r="AL2790" s="186">
        <v>0</v>
      </c>
    </row>
    <row r="2791" spans="31:38" x14ac:dyDescent="0.35">
      <c r="AE2791" s="41" t="str">
        <f t="shared" si="85"/>
        <v>CAPFOR_540_31_3_202324</v>
      </c>
      <c r="AF2791" s="41">
        <v>202324</v>
      </c>
      <c r="AG2791" s="41" t="s">
        <v>46</v>
      </c>
      <c r="AH2791" s="41">
        <v>540</v>
      </c>
      <c r="AI2791" s="41">
        <v>31</v>
      </c>
      <c r="AJ2791" s="41" t="s">
        <v>1358</v>
      </c>
      <c r="AK2791" s="41">
        <v>3</v>
      </c>
      <c r="AL2791" s="186">
        <v>12762</v>
      </c>
    </row>
    <row r="2792" spans="31:38" x14ac:dyDescent="0.35">
      <c r="AE2792" s="41" t="str">
        <f t="shared" si="85"/>
        <v>CAPFOR_540_31.1_3_202324</v>
      </c>
      <c r="AF2792" s="41">
        <v>202324</v>
      </c>
      <c r="AG2792" s="41" t="s">
        <v>46</v>
      </c>
      <c r="AH2792" s="41">
        <v>540</v>
      </c>
      <c r="AI2792" s="41">
        <v>31.1</v>
      </c>
      <c r="AJ2792" s="41" t="s">
        <v>2038</v>
      </c>
      <c r="AK2792" s="41">
        <v>3</v>
      </c>
      <c r="AL2792" s="186">
        <v>12762</v>
      </c>
    </row>
    <row r="2793" spans="31:38" x14ac:dyDescent="0.35">
      <c r="AE2793" s="41" t="str">
        <f t="shared" si="85"/>
        <v>CAPFOR_540_31.2_3_202324</v>
      </c>
      <c r="AF2793" s="41">
        <v>202324</v>
      </c>
      <c r="AG2793" s="41" t="s">
        <v>46</v>
      </c>
      <c r="AH2793" s="41">
        <v>540</v>
      </c>
      <c r="AI2793" s="41">
        <v>31.2</v>
      </c>
      <c r="AJ2793" s="41" t="s">
        <v>2039</v>
      </c>
      <c r="AK2793" s="41">
        <v>3</v>
      </c>
      <c r="AL2793" s="186">
        <v>0</v>
      </c>
    </row>
    <row r="2794" spans="31:38" x14ac:dyDescent="0.35">
      <c r="AE2794" s="41" t="str">
        <f t="shared" si="85"/>
        <v>CAPFOR_540_32_3_202324</v>
      </c>
      <c r="AF2794" s="41">
        <v>202324</v>
      </c>
      <c r="AG2794" s="41" t="s">
        <v>46</v>
      </c>
      <c r="AH2794" s="41">
        <v>540</v>
      </c>
      <c r="AI2794" s="41">
        <v>32</v>
      </c>
      <c r="AJ2794" s="41" t="s">
        <v>3455</v>
      </c>
      <c r="AK2794" s="41">
        <v>3</v>
      </c>
      <c r="AL2794" s="186">
        <v>120742</v>
      </c>
    </row>
    <row r="2795" spans="31:38" x14ac:dyDescent="0.35">
      <c r="AE2795" s="41" t="str">
        <f t="shared" si="85"/>
        <v>CAPFOR_540_33_3_202324</v>
      </c>
      <c r="AF2795" s="41">
        <v>202324</v>
      </c>
      <c r="AG2795" s="41" t="s">
        <v>46</v>
      </c>
      <c r="AH2795" s="41">
        <v>540</v>
      </c>
      <c r="AI2795" s="41">
        <v>33</v>
      </c>
      <c r="AJ2795" s="41" t="s">
        <v>2043</v>
      </c>
      <c r="AK2795" s="41">
        <v>3</v>
      </c>
      <c r="AL2795" s="186">
        <v>508314</v>
      </c>
    </row>
    <row r="2796" spans="31:38" x14ac:dyDescent="0.35">
      <c r="AE2796" s="41" t="str">
        <f t="shared" si="85"/>
        <v>CAPFOR_540_33.5_3_202324</v>
      </c>
      <c r="AF2796" s="41">
        <v>202324</v>
      </c>
      <c r="AG2796" s="41" t="s">
        <v>46</v>
      </c>
      <c r="AH2796" s="41">
        <v>540</v>
      </c>
      <c r="AI2796" s="41">
        <v>33.5</v>
      </c>
      <c r="AJ2796" s="41" t="s">
        <v>3281</v>
      </c>
      <c r="AK2796" s="41">
        <v>3</v>
      </c>
      <c r="AL2796" s="186">
        <v>0</v>
      </c>
    </row>
    <row r="2797" spans="31:38" x14ac:dyDescent="0.35">
      <c r="AE2797" s="41" t="str">
        <f t="shared" si="85"/>
        <v>CAPFOR_540_34_3_202324</v>
      </c>
      <c r="AF2797" s="41">
        <v>202324</v>
      </c>
      <c r="AG2797" s="41" t="s">
        <v>46</v>
      </c>
      <c r="AH2797" s="41">
        <v>540</v>
      </c>
      <c r="AI2797" s="41">
        <v>34</v>
      </c>
      <c r="AJ2797" s="41" t="s">
        <v>3456</v>
      </c>
      <c r="AK2797" s="41">
        <v>3</v>
      </c>
      <c r="AL2797" s="186">
        <v>19612</v>
      </c>
    </row>
    <row r="2798" spans="31:38" x14ac:dyDescent="0.35">
      <c r="AE2798" s="41" t="str">
        <f t="shared" si="85"/>
        <v>CAPFOR_540_35_3_202324</v>
      </c>
      <c r="AF2798" s="41">
        <v>202324</v>
      </c>
      <c r="AG2798" s="41" t="s">
        <v>46</v>
      </c>
      <c r="AH2798" s="41">
        <v>540</v>
      </c>
      <c r="AI2798" s="41">
        <v>35</v>
      </c>
      <c r="AJ2798" s="41" t="s">
        <v>2044</v>
      </c>
      <c r="AK2798" s="41">
        <v>3</v>
      </c>
      <c r="AL2798" s="186">
        <v>15482</v>
      </c>
    </row>
    <row r="2799" spans="31:38" x14ac:dyDescent="0.35">
      <c r="AE2799" s="41" t="str">
        <f t="shared" si="85"/>
        <v>CAPFOR_540_36_3_202324</v>
      </c>
      <c r="AF2799" s="41">
        <v>202324</v>
      </c>
      <c r="AG2799" s="41" t="s">
        <v>46</v>
      </c>
      <c r="AH2799" s="41">
        <v>540</v>
      </c>
      <c r="AI2799" s="41">
        <v>36</v>
      </c>
      <c r="AJ2799" s="41" t="s">
        <v>3457</v>
      </c>
      <c r="AK2799" s="41">
        <v>3</v>
      </c>
      <c r="AL2799" s="186">
        <v>4130</v>
      </c>
    </row>
    <row r="2800" spans="31:38" x14ac:dyDescent="0.35">
      <c r="AE2800" s="41" t="str">
        <f t="shared" si="85"/>
        <v>CAPFOR_540_37_3_202324</v>
      </c>
      <c r="AF2800" s="41">
        <v>202324</v>
      </c>
      <c r="AG2800" s="41" t="s">
        <v>46</v>
      </c>
      <c r="AH2800" s="41">
        <v>540</v>
      </c>
      <c r="AI2800" s="41">
        <v>37</v>
      </c>
      <c r="AJ2800" s="41" t="s">
        <v>3458</v>
      </c>
      <c r="AK2800" s="41">
        <v>3</v>
      </c>
      <c r="AL2800" s="186">
        <v>512444</v>
      </c>
    </row>
    <row r="2801" spans="31:38" x14ac:dyDescent="0.35">
      <c r="AE2801" s="41" t="str">
        <f t="shared" si="85"/>
        <v>CAPFOR_540_38_3_202324</v>
      </c>
      <c r="AF2801" s="41">
        <v>202324</v>
      </c>
      <c r="AG2801" s="41" t="s">
        <v>46</v>
      </c>
      <c r="AH2801" s="41">
        <v>540</v>
      </c>
      <c r="AI2801" s="41">
        <v>38</v>
      </c>
      <c r="AJ2801" s="41" t="s">
        <v>2046</v>
      </c>
      <c r="AK2801" s="41">
        <v>3</v>
      </c>
      <c r="AL2801" s="186">
        <v>385242</v>
      </c>
    </row>
    <row r="2802" spans="31:38" x14ac:dyDescent="0.35">
      <c r="AE2802" s="41" t="str">
        <f t="shared" si="85"/>
        <v>CAPFOR_540_39_3_202324</v>
      </c>
      <c r="AF2802" s="41">
        <v>202324</v>
      </c>
      <c r="AG2802" s="41" t="s">
        <v>46</v>
      </c>
      <c r="AH2802" s="41">
        <v>540</v>
      </c>
      <c r="AI2802" s="41">
        <v>39</v>
      </c>
      <c r="AJ2802" s="41" t="s">
        <v>2047</v>
      </c>
      <c r="AK2802" s="41">
        <v>3</v>
      </c>
      <c r="AL2802" s="186">
        <v>582</v>
      </c>
    </row>
    <row r="2803" spans="31:38" x14ac:dyDescent="0.35">
      <c r="AE2803" s="41" t="str">
        <f t="shared" si="85"/>
        <v>CAPFOR_540_40_3_202324</v>
      </c>
      <c r="AF2803" s="41">
        <v>202324</v>
      </c>
      <c r="AG2803" s="41" t="s">
        <v>46</v>
      </c>
      <c r="AH2803" s="41">
        <v>540</v>
      </c>
      <c r="AI2803" s="41">
        <v>40</v>
      </c>
      <c r="AJ2803" s="41" t="s">
        <v>2048</v>
      </c>
      <c r="AK2803" s="41">
        <v>3</v>
      </c>
      <c r="AL2803" s="186">
        <v>10543</v>
      </c>
    </row>
    <row r="2804" spans="31:38" x14ac:dyDescent="0.35">
      <c r="AE2804" s="41" t="str">
        <f t="shared" si="85"/>
        <v>CAPFOR_540_41_3_202324</v>
      </c>
      <c r="AF2804" s="41">
        <v>202324</v>
      </c>
      <c r="AG2804" s="41" t="s">
        <v>46</v>
      </c>
      <c r="AH2804" s="41">
        <v>540</v>
      </c>
      <c r="AI2804" s="41">
        <v>41</v>
      </c>
      <c r="AJ2804" s="41" t="s">
        <v>2049</v>
      </c>
      <c r="AK2804" s="41">
        <v>3</v>
      </c>
      <c r="AL2804" s="186">
        <v>440823</v>
      </c>
    </row>
    <row r="2805" spans="31:38" x14ac:dyDescent="0.35">
      <c r="AE2805" s="41" t="str">
        <f t="shared" si="85"/>
        <v>CAPFOR_540_42_3_202324</v>
      </c>
      <c r="AF2805" s="41">
        <v>202324</v>
      </c>
      <c r="AG2805" s="41" t="s">
        <v>46</v>
      </c>
      <c r="AH2805" s="41">
        <v>540</v>
      </c>
      <c r="AI2805" s="41">
        <v>42</v>
      </c>
      <c r="AJ2805" s="41" t="s">
        <v>2050</v>
      </c>
      <c r="AK2805" s="41">
        <v>3</v>
      </c>
      <c r="AL2805" s="186">
        <v>581</v>
      </c>
    </row>
    <row r="2806" spans="31:38" x14ac:dyDescent="0.35">
      <c r="AE2806" s="41" t="str">
        <f t="shared" si="85"/>
        <v>CAPFOR_540_43_3_202324</v>
      </c>
      <c r="AF2806" s="41">
        <v>202324</v>
      </c>
      <c r="AG2806" s="41" t="s">
        <v>46</v>
      </c>
      <c r="AH2806" s="41">
        <v>540</v>
      </c>
      <c r="AI2806" s="41">
        <v>43</v>
      </c>
      <c r="AJ2806" s="41" t="s">
        <v>2051</v>
      </c>
      <c r="AK2806" s="41">
        <v>3</v>
      </c>
      <c r="AL2806" s="186">
        <v>11098</v>
      </c>
    </row>
    <row r="2807" spans="31:38" x14ac:dyDescent="0.35">
      <c r="AE2807" s="41" t="str">
        <f t="shared" si="85"/>
        <v>CAPFOR_540_44_3_202324</v>
      </c>
      <c r="AF2807" s="41">
        <v>202324</v>
      </c>
      <c r="AG2807" s="41" t="s">
        <v>46</v>
      </c>
      <c r="AH2807" s="41">
        <v>540</v>
      </c>
      <c r="AI2807" s="41">
        <v>44</v>
      </c>
      <c r="AJ2807" s="41" t="s">
        <v>3261</v>
      </c>
      <c r="AK2807" s="41">
        <v>3</v>
      </c>
      <c r="AL2807" s="186">
        <v>451000</v>
      </c>
    </row>
    <row r="2808" spans="31:38" x14ac:dyDescent="0.35">
      <c r="AE2808" s="41" t="str">
        <f t="shared" si="85"/>
        <v>CAPFOR_540_45_3_202324</v>
      </c>
      <c r="AF2808" s="41">
        <v>202324</v>
      </c>
      <c r="AG2808" s="41" t="s">
        <v>46</v>
      </c>
      <c r="AH2808" s="41">
        <v>540</v>
      </c>
      <c r="AI2808" s="41">
        <v>45</v>
      </c>
      <c r="AJ2808" s="41" t="s">
        <v>3262</v>
      </c>
      <c r="AK2808" s="41">
        <v>3</v>
      </c>
      <c r="AL2808" s="186">
        <v>625000</v>
      </c>
    </row>
    <row r="2809" spans="31:38" x14ac:dyDescent="0.35">
      <c r="AE2809" s="41" t="str">
        <f t="shared" si="85"/>
        <v>CAPFOR_540_46_3_202324</v>
      </c>
      <c r="AF2809" s="41">
        <v>202324</v>
      </c>
      <c r="AG2809" s="41" t="s">
        <v>46</v>
      </c>
      <c r="AH2809" s="41">
        <v>540</v>
      </c>
      <c r="AI2809" s="41">
        <v>46</v>
      </c>
      <c r="AJ2809" s="41" t="s">
        <v>2060</v>
      </c>
      <c r="AK2809" s="41">
        <v>3</v>
      </c>
      <c r="AL2809" s="186">
        <v>0</v>
      </c>
    </row>
    <row r="2810" spans="31:38" x14ac:dyDescent="0.35">
      <c r="AE2810" s="41" t="str">
        <f t="shared" si="85"/>
        <v>CAPFOR_540_47_3_202324</v>
      </c>
      <c r="AF2810" s="41">
        <v>202324</v>
      </c>
      <c r="AG2810" s="41" t="s">
        <v>46</v>
      </c>
      <c r="AH2810" s="41">
        <v>540</v>
      </c>
      <c r="AI2810" s="41">
        <v>47</v>
      </c>
      <c r="AJ2810" s="41" t="s">
        <v>2061</v>
      </c>
      <c r="AK2810" s="41">
        <v>3</v>
      </c>
      <c r="AL2810" s="186">
        <v>0</v>
      </c>
    </row>
    <row r="2811" spans="31:38" x14ac:dyDescent="0.35">
      <c r="AE2811" s="41" t="str">
        <f t="shared" si="85"/>
        <v>CAPFOR_540_48_3_202324</v>
      </c>
      <c r="AF2811" s="41">
        <v>202324</v>
      </c>
      <c r="AG2811" s="41" t="s">
        <v>46</v>
      </c>
      <c r="AH2811" s="41">
        <v>540</v>
      </c>
      <c r="AI2811" s="41">
        <v>48</v>
      </c>
      <c r="AJ2811" s="41" t="s">
        <v>2029</v>
      </c>
      <c r="AK2811" s="41">
        <v>3</v>
      </c>
      <c r="AL2811" s="186">
        <v>0</v>
      </c>
    </row>
    <row r="2812" spans="31:38" x14ac:dyDescent="0.35">
      <c r="AE2812" s="41" t="str">
        <f t="shared" si="85"/>
        <v>CAPFOR_540_49_3_202324</v>
      </c>
      <c r="AF2812" s="41">
        <v>202324</v>
      </c>
      <c r="AG2812" s="41" t="s">
        <v>46</v>
      </c>
      <c r="AH2812" s="41">
        <v>540</v>
      </c>
      <c r="AI2812" s="41">
        <v>49</v>
      </c>
      <c r="AJ2812" s="41" t="s">
        <v>2030</v>
      </c>
      <c r="AK2812" s="41">
        <v>3</v>
      </c>
      <c r="AL2812" s="186">
        <v>0</v>
      </c>
    </row>
    <row r="2813" spans="31:38" x14ac:dyDescent="0.35">
      <c r="AE2813" s="41" t="str">
        <f t="shared" si="85"/>
        <v>CAPFOR_540_50_3_202324</v>
      </c>
      <c r="AF2813" s="41">
        <v>202324</v>
      </c>
      <c r="AG2813" s="41" t="s">
        <v>46</v>
      </c>
      <c r="AH2813" s="41">
        <v>540</v>
      </c>
      <c r="AI2813" s="41">
        <v>50</v>
      </c>
      <c r="AJ2813" s="41" t="s">
        <v>2031</v>
      </c>
      <c r="AK2813" s="41">
        <v>3</v>
      </c>
      <c r="AL2813" s="186">
        <v>74</v>
      </c>
    </row>
    <row r="2814" spans="31:38" x14ac:dyDescent="0.35">
      <c r="AE2814" s="41" t="str">
        <f t="shared" si="85"/>
        <v>CAPFOR_542_1_1_202324</v>
      </c>
      <c r="AF2814" s="41">
        <v>202324</v>
      </c>
      <c r="AG2814" s="41" t="s">
        <v>46</v>
      </c>
      <c r="AH2814" s="41">
        <v>542</v>
      </c>
      <c r="AI2814" s="41">
        <v>1</v>
      </c>
      <c r="AJ2814" s="41" t="s">
        <v>1334</v>
      </c>
      <c r="AK2814" s="41">
        <v>1</v>
      </c>
      <c r="AL2814" s="186">
        <v>33177</v>
      </c>
    </row>
    <row r="2815" spans="31:38" x14ac:dyDescent="0.35">
      <c r="AE2815" s="41" t="str">
        <f t="shared" si="85"/>
        <v>CAPFOR_542_2_1_202324</v>
      </c>
      <c r="AF2815" s="41">
        <v>202324</v>
      </c>
      <c r="AG2815" s="41" t="s">
        <v>46</v>
      </c>
      <c r="AH2815" s="41">
        <v>542</v>
      </c>
      <c r="AI2815" s="41">
        <v>2</v>
      </c>
      <c r="AJ2815" s="41" t="s">
        <v>3254</v>
      </c>
      <c r="AK2815" s="41">
        <v>1</v>
      </c>
      <c r="AL2815" s="186">
        <v>0</v>
      </c>
    </row>
    <row r="2816" spans="31:38" x14ac:dyDescent="0.35">
      <c r="AE2816" s="41" t="str">
        <f t="shared" si="85"/>
        <v>CAPFOR_542_3_1_202324</v>
      </c>
      <c r="AF2816" s="41">
        <v>202324</v>
      </c>
      <c r="AG2816" s="41" t="s">
        <v>46</v>
      </c>
      <c r="AH2816" s="41">
        <v>542</v>
      </c>
      <c r="AI2816" s="41">
        <v>3</v>
      </c>
      <c r="AJ2816" s="41" t="s">
        <v>3165</v>
      </c>
      <c r="AK2816" s="41">
        <v>1</v>
      </c>
      <c r="AL2816" s="186">
        <v>7372</v>
      </c>
    </row>
    <row r="2817" spans="31:38" x14ac:dyDescent="0.35">
      <c r="AE2817" s="41" t="str">
        <f t="shared" si="85"/>
        <v>CAPFOR_542_4_1_202324</v>
      </c>
      <c r="AF2817" s="41">
        <v>202324</v>
      </c>
      <c r="AG2817" s="41" t="s">
        <v>46</v>
      </c>
      <c r="AH2817" s="41">
        <v>542</v>
      </c>
      <c r="AI2817" s="41">
        <v>4</v>
      </c>
      <c r="AJ2817" s="41" t="s">
        <v>3255</v>
      </c>
      <c r="AK2817" s="41">
        <v>1</v>
      </c>
      <c r="AL2817" s="186">
        <v>2797</v>
      </c>
    </row>
    <row r="2818" spans="31:38" x14ac:dyDescent="0.35">
      <c r="AE2818" s="41" t="str">
        <f t="shared" si="85"/>
        <v>CAPFOR_542_5_1_202324</v>
      </c>
      <c r="AF2818" s="41">
        <v>202324</v>
      </c>
      <c r="AG2818" s="41" t="s">
        <v>46</v>
      </c>
      <c r="AH2818" s="41">
        <v>542</v>
      </c>
      <c r="AI2818" s="41">
        <v>5</v>
      </c>
      <c r="AJ2818" s="41" t="s">
        <v>664</v>
      </c>
      <c r="AK2818" s="41">
        <v>1</v>
      </c>
      <c r="AL2818" s="186">
        <v>20</v>
      </c>
    </row>
    <row r="2819" spans="31:38" x14ac:dyDescent="0.35">
      <c r="AE2819" s="41" t="str">
        <f t="shared" si="85"/>
        <v>CAPFOR_542_6_1_202324</v>
      </c>
      <c r="AF2819" s="41">
        <v>202324</v>
      </c>
      <c r="AG2819" s="41" t="s">
        <v>46</v>
      </c>
      <c r="AH2819" s="41">
        <v>542</v>
      </c>
      <c r="AI2819" s="41">
        <v>6</v>
      </c>
      <c r="AJ2819" s="41" t="s">
        <v>3192</v>
      </c>
      <c r="AK2819" s="41">
        <v>1</v>
      </c>
      <c r="AL2819" s="186">
        <v>14750</v>
      </c>
    </row>
    <row r="2820" spans="31:38" x14ac:dyDescent="0.35">
      <c r="AE2820" s="41" t="str">
        <f t="shared" si="85"/>
        <v>CAPFOR_542_7_1_202324</v>
      </c>
      <c r="AF2820" s="41">
        <v>202324</v>
      </c>
      <c r="AG2820" s="41" t="s">
        <v>46</v>
      </c>
      <c r="AH2820" s="41">
        <v>542</v>
      </c>
      <c r="AI2820" s="41">
        <v>7</v>
      </c>
      <c r="AJ2820" s="41" t="s">
        <v>2157</v>
      </c>
      <c r="AK2820" s="41">
        <v>1</v>
      </c>
      <c r="AL2820" s="186">
        <v>3025</v>
      </c>
    </row>
    <row r="2821" spans="31:38" x14ac:dyDescent="0.35">
      <c r="AE2821" s="41" t="str">
        <f t="shared" si="85"/>
        <v>CAPFOR_542_8_1_202324</v>
      </c>
      <c r="AF2821" s="41">
        <v>202324</v>
      </c>
      <c r="AG2821" s="41" t="s">
        <v>46</v>
      </c>
      <c r="AH2821" s="41">
        <v>542</v>
      </c>
      <c r="AI2821" s="41">
        <v>8</v>
      </c>
      <c r="AJ2821" s="41" t="s">
        <v>3449</v>
      </c>
      <c r="AK2821" s="41">
        <v>1</v>
      </c>
      <c r="AL2821" s="186">
        <v>20592</v>
      </c>
    </row>
    <row r="2822" spans="31:38" x14ac:dyDescent="0.35">
      <c r="AE2822" s="41" t="str">
        <f t="shared" ref="AE2822:AE2885" si="86">AG2822&amp;"_"&amp;AH2822&amp;"_"&amp;AI2822&amp;"_"&amp;AK2822&amp;"_"&amp;AF2822</f>
        <v>CAPFOR_542_9_1_202324</v>
      </c>
      <c r="AF2822" s="41">
        <v>202324</v>
      </c>
      <c r="AG2822" s="41" t="s">
        <v>46</v>
      </c>
      <c r="AH2822" s="41">
        <v>542</v>
      </c>
      <c r="AI2822" s="41">
        <v>9</v>
      </c>
      <c r="AJ2822" s="41" t="s">
        <v>2322</v>
      </c>
      <c r="AK2822" s="41">
        <v>1</v>
      </c>
      <c r="AL2822" s="186">
        <v>0</v>
      </c>
    </row>
    <row r="2823" spans="31:38" x14ac:dyDescent="0.35">
      <c r="AE2823" s="41" t="str">
        <f t="shared" si="86"/>
        <v>CAPFOR_542_10_1_202324</v>
      </c>
      <c r="AF2823" s="41">
        <v>202324</v>
      </c>
      <c r="AG2823" s="41" t="s">
        <v>46</v>
      </c>
      <c r="AH2823" s="41">
        <v>542</v>
      </c>
      <c r="AI2823" s="41">
        <v>10</v>
      </c>
      <c r="AJ2823" s="41" t="s">
        <v>3196</v>
      </c>
      <c r="AK2823" s="41">
        <v>1</v>
      </c>
      <c r="AL2823" s="186">
        <v>850</v>
      </c>
    </row>
    <row r="2824" spans="31:38" x14ac:dyDescent="0.35">
      <c r="AE2824" s="41" t="str">
        <f t="shared" si="86"/>
        <v>CAPFOR_542_11_1_202324</v>
      </c>
      <c r="AF2824" s="41">
        <v>202324</v>
      </c>
      <c r="AG2824" s="41" t="s">
        <v>46</v>
      </c>
      <c r="AH2824" s="41">
        <v>542</v>
      </c>
      <c r="AI2824" s="41">
        <v>11</v>
      </c>
      <c r="AJ2824" s="41" t="s">
        <v>3450</v>
      </c>
      <c r="AK2824" s="41">
        <v>1</v>
      </c>
      <c r="AL2824" s="186">
        <v>850</v>
      </c>
    </row>
    <row r="2825" spans="31:38" x14ac:dyDescent="0.35">
      <c r="AE2825" s="41" t="str">
        <f t="shared" si="86"/>
        <v>CAPFOR_542_12_1_202324</v>
      </c>
      <c r="AF2825" s="41">
        <v>202324</v>
      </c>
      <c r="AG2825" s="41" t="s">
        <v>46</v>
      </c>
      <c r="AH2825" s="41">
        <v>542</v>
      </c>
      <c r="AI2825" s="41">
        <v>12</v>
      </c>
      <c r="AJ2825" s="41" t="s">
        <v>3170</v>
      </c>
      <c r="AK2825" s="41">
        <v>1</v>
      </c>
      <c r="AL2825" s="186">
        <v>0</v>
      </c>
    </row>
    <row r="2826" spans="31:38" x14ac:dyDescent="0.35">
      <c r="AE2826" s="41" t="str">
        <f t="shared" si="86"/>
        <v>CAPFOR_542_13_1_202324</v>
      </c>
      <c r="AF2826" s="41">
        <v>202324</v>
      </c>
      <c r="AG2826" s="41" t="s">
        <v>46</v>
      </c>
      <c r="AH2826" s="41">
        <v>542</v>
      </c>
      <c r="AI2826" s="41">
        <v>13</v>
      </c>
      <c r="AJ2826" s="41" t="s">
        <v>3451</v>
      </c>
      <c r="AK2826" s="41">
        <v>1</v>
      </c>
      <c r="AL2826" s="186">
        <v>61991</v>
      </c>
    </row>
    <row r="2827" spans="31:38" x14ac:dyDescent="0.35">
      <c r="AE2827" s="41" t="str">
        <f t="shared" si="86"/>
        <v>CAPFOR_542_14_1_202324</v>
      </c>
      <c r="AF2827" s="41">
        <v>202324</v>
      </c>
      <c r="AG2827" s="41" t="s">
        <v>46</v>
      </c>
      <c r="AH2827" s="41">
        <v>542</v>
      </c>
      <c r="AI2827" s="41">
        <v>14</v>
      </c>
      <c r="AJ2827" s="41" t="s">
        <v>3452</v>
      </c>
      <c r="AK2827" s="41">
        <v>1</v>
      </c>
      <c r="AL2827" s="186">
        <v>0</v>
      </c>
    </row>
    <row r="2828" spans="31:38" x14ac:dyDescent="0.35">
      <c r="AE2828" s="41" t="str">
        <f t="shared" si="86"/>
        <v>CAPFOR_542_15_1_202324</v>
      </c>
      <c r="AF2828" s="41">
        <v>202324</v>
      </c>
      <c r="AG2828" s="41" t="s">
        <v>46</v>
      </c>
      <c r="AH2828" s="41">
        <v>542</v>
      </c>
      <c r="AI2828" s="41">
        <v>15</v>
      </c>
      <c r="AJ2828" s="41" t="s">
        <v>3256</v>
      </c>
      <c r="AK2828" s="41">
        <v>1</v>
      </c>
      <c r="AL2828" s="186">
        <v>0</v>
      </c>
    </row>
    <row r="2829" spans="31:38" x14ac:dyDescent="0.35">
      <c r="AE2829" s="41" t="str">
        <f t="shared" si="86"/>
        <v>CAPFOR_542_16_1_202324</v>
      </c>
      <c r="AF2829" s="41">
        <v>202324</v>
      </c>
      <c r="AG2829" s="41" t="s">
        <v>46</v>
      </c>
      <c r="AH2829" s="41">
        <v>542</v>
      </c>
      <c r="AI2829" s="41">
        <v>16</v>
      </c>
      <c r="AJ2829" s="41" t="s">
        <v>3453</v>
      </c>
      <c r="AK2829" s="41">
        <v>1</v>
      </c>
      <c r="AL2829" s="186">
        <v>61991</v>
      </c>
    </row>
    <row r="2830" spans="31:38" x14ac:dyDescent="0.35">
      <c r="AE2830" s="41" t="str">
        <f t="shared" si="86"/>
        <v>CAPFOR_542_17_1_202324</v>
      </c>
      <c r="AF2830" s="41">
        <v>202324</v>
      </c>
      <c r="AG2830" s="41" t="s">
        <v>46</v>
      </c>
      <c r="AH2830" s="41">
        <v>542</v>
      </c>
      <c r="AI2830" s="41">
        <v>17</v>
      </c>
      <c r="AJ2830" s="41" t="s">
        <v>2010</v>
      </c>
      <c r="AK2830" s="41">
        <v>1</v>
      </c>
      <c r="AL2830" s="186">
        <v>0</v>
      </c>
    </row>
    <row r="2831" spans="31:38" x14ac:dyDescent="0.35">
      <c r="AE2831" s="41" t="str">
        <f t="shared" si="86"/>
        <v>CAPFOR_542_17.1_1_202324</v>
      </c>
      <c r="AF2831" s="41">
        <v>202324</v>
      </c>
      <c r="AG2831" s="41" t="s">
        <v>46</v>
      </c>
      <c r="AH2831" s="41">
        <v>542</v>
      </c>
      <c r="AI2831" s="41">
        <v>17.100000000000001</v>
      </c>
      <c r="AJ2831" s="41" t="s">
        <v>3494</v>
      </c>
      <c r="AK2831" s="41">
        <v>1</v>
      </c>
      <c r="AL2831" s="186">
        <v>0</v>
      </c>
    </row>
    <row r="2832" spans="31:38" x14ac:dyDescent="0.35">
      <c r="AE2832" s="41" t="str">
        <f t="shared" si="86"/>
        <v>CAPFOR_542_19_3_202324</v>
      </c>
      <c r="AF2832" s="41">
        <v>202324</v>
      </c>
      <c r="AG2832" s="41" t="s">
        <v>46</v>
      </c>
      <c r="AH2832" s="41">
        <v>542</v>
      </c>
      <c r="AI2832" s="41">
        <v>19</v>
      </c>
      <c r="AJ2832" s="41" t="s">
        <v>3258</v>
      </c>
      <c r="AK2832" s="41">
        <v>3</v>
      </c>
      <c r="AL2832" s="186">
        <v>61991</v>
      </c>
    </row>
    <row r="2833" spans="31:38" x14ac:dyDescent="0.35">
      <c r="AE2833" s="41" t="str">
        <f t="shared" si="86"/>
        <v>CAPFOR_542_20_3_202324</v>
      </c>
      <c r="AF2833" s="41">
        <v>202324</v>
      </c>
      <c r="AG2833" s="41" t="s">
        <v>46</v>
      </c>
      <c r="AH2833" s="41">
        <v>542</v>
      </c>
      <c r="AI2833" s="41">
        <v>20</v>
      </c>
      <c r="AJ2833" s="41" t="s">
        <v>1308</v>
      </c>
      <c r="AK2833" s="41">
        <v>3</v>
      </c>
      <c r="AL2833" s="186">
        <v>0</v>
      </c>
    </row>
    <row r="2834" spans="31:38" x14ac:dyDescent="0.35">
      <c r="AE2834" s="41" t="str">
        <f t="shared" si="86"/>
        <v>CAPFOR_542_21_3_202324</v>
      </c>
      <c r="AF2834" s="41">
        <v>202324</v>
      </c>
      <c r="AG2834" s="41" t="s">
        <v>46</v>
      </c>
      <c r="AH2834" s="41">
        <v>542</v>
      </c>
      <c r="AI2834" s="41">
        <v>21</v>
      </c>
      <c r="AJ2834" s="41" t="s">
        <v>1309</v>
      </c>
      <c r="AK2834" s="41">
        <v>3</v>
      </c>
      <c r="AL2834" s="186">
        <v>0</v>
      </c>
    </row>
    <row r="2835" spans="31:38" x14ac:dyDescent="0.35">
      <c r="AE2835" s="41" t="str">
        <f t="shared" si="86"/>
        <v>CAPFOR_542_22_3_202324</v>
      </c>
      <c r="AF2835" s="41">
        <v>202324</v>
      </c>
      <c r="AG2835" s="41" t="s">
        <v>46</v>
      </c>
      <c r="AH2835" s="41">
        <v>542</v>
      </c>
      <c r="AI2835" s="41">
        <v>22</v>
      </c>
      <c r="AJ2835" s="41" t="s">
        <v>3454</v>
      </c>
      <c r="AK2835" s="41">
        <v>3</v>
      </c>
      <c r="AL2835" s="186">
        <v>0</v>
      </c>
    </row>
    <row r="2836" spans="31:38" x14ac:dyDescent="0.35">
      <c r="AE2836" s="41" t="str">
        <f t="shared" si="86"/>
        <v>CAPFOR_542_23_3_202324</v>
      </c>
      <c r="AF2836" s="41">
        <v>202324</v>
      </c>
      <c r="AG2836" s="41" t="s">
        <v>46</v>
      </c>
      <c r="AH2836" s="41">
        <v>542</v>
      </c>
      <c r="AI2836" s="41">
        <v>23</v>
      </c>
      <c r="AJ2836" s="41" t="s">
        <v>2027</v>
      </c>
      <c r="AK2836" s="41">
        <v>3</v>
      </c>
      <c r="AL2836" s="186">
        <v>30436</v>
      </c>
    </row>
    <row r="2837" spans="31:38" x14ac:dyDescent="0.35">
      <c r="AE2837" s="41" t="str">
        <f t="shared" si="86"/>
        <v>CAPFOR_542_25_3_202324</v>
      </c>
      <c r="AF2837" s="41">
        <v>202324</v>
      </c>
      <c r="AG2837" s="41" t="s">
        <v>46</v>
      </c>
      <c r="AH2837" s="41">
        <v>542</v>
      </c>
      <c r="AI2837" s="41">
        <v>25</v>
      </c>
      <c r="AJ2837" s="41" t="s">
        <v>1370</v>
      </c>
      <c r="AK2837" s="41">
        <v>3</v>
      </c>
      <c r="AL2837" s="186">
        <v>0</v>
      </c>
    </row>
    <row r="2838" spans="31:38" x14ac:dyDescent="0.35">
      <c r="AE2838" s="41" t="str">
        <f t="shared" si="86"/>
        <v>CAPFOR_542_26_3_202324</v>
      </c>
      <c r="AF2838" s="41">
        <v>202324</v>
      </c>
      <c r="AG2838" s="41" t="s">
        <v>46</v>
      </c>
      <c r="AH2838" s="41">
        <v>542</v>
      </c>
      <c r="AI2838" s="41">
        <v>26</v>
      </c>
      <c r="AJ2838" s="41" t="s">
        <v>2032</v>
      </c>
      <c r="AK2838" s="41">
        <v>3</v>
      </c>
      <c r="AL2838" s="186">
        <v>500</v>
      </c>
    </row>
    <row r="2839" spans="31:38" x14ac:dyDescent="0.35">
      <c r="AE2839" s="41" t="str">
        <f t="shared" si="86"/>
        <v>CAPFOR_542_27_3_202324</v>
      </c>
      <c r="AF2839" s="41">
        <v>202324</v>
      </c>
      <c r="AG2839" s="41" t="s">
        <v>46</v>
      </c>
      <c r="AH2839" s="41">
        <v>542</v>
      </c>
      <c r="AI2839" s="41">
        <v>27</v>
      </c>
      <c r="AJ2839" s="41" t="s">
        <v>2033</v>
      </c>
      <c r="AK2839" s="41">
        <v>3</v>
      </c>
      <c r="AL2839" s="186">
        <v>0</v>
      </c>
    </row>
    <row r="2840" spans="31:38" x14ac:dyDescent="0.35">
      <c r="AE2840" s="41" t="str">
        <f t="shared" si="86"/>
        <v>CAPFOR_542_28_3_202324</v>
      </c>
      <c r="AF2840" s="41">
        <v>202324</v>
      </c>
      <c r="AG2840" s="41" t="s">
        <v>46</v>
      </c>
      <c r="AH2840" s="41">
        <v>542</v>
      </c>
      <c r="AI2840" s="41">
        <v>28</v>
      </c>
      <c r="AJ2840" s="41" t="s">
        <v>2034</v>
      </c>
      <c r="AK2840" s="41">
        <v>3</v>
      </c>
      <c r="AL2840" s="186">
        <v>0</v>
      </c>
    </row>
    <row r="2841" spans="31:38" x14ac:dyDescent="0.35">
      <c r="AE2841" s="41" t="str">
        <f t="shared" si="86"/>
        <v>CAPFOR_542_29_3_202324</v>
      </c>
      <c r="AF2841" s="41">
        <v>202324</v>
      </c>
      <c r="AG2841" s="41" t="s">
        <v>46</v>
      </c>
      <c r="AH2841" s="41">
        <v>542</v>
      </c>
      <c r="AI2841" s="41">
        <v>29</v>
      </c>
      <c r="AJ2841" s="41" t="s">
        <v>2035</v>
      </c>
      <c r="AK2841" s="41">
        <v>3</v>
      </c>
      <c r="AL2841" s="186">
        <v>0</v>
      </c>
    </row>
    <row r="2842" spans="31:38" x14ac:dyDescent="0.35">
      <c r="AE2842" s="41" t="str">
        <f t="shared" si="86"/>
        <v>CAPFOR_542_30_3_202324</v>
      </c>
      <c r="AF2842" s="41">
        <v>202324</v>
      </c>
      <c r="AG2842" s="41" t="s">
        <v>46</v>
      </c>
      <c r="AH2842" s="41">
        <v>542</v>
      </c>
      <c r="AI2842" s="41">
        <v>30</v>
      </c>
      <c r="AJ2842" s="41" t="s">
        <v>1357</v>
      </c>
      <c r="AK2842" s="41">
        <v>3</v>
      </c>
      <c r="AL2842" s="186">
        <v>1563</v>
      </c>
    </row>
    <row r="2843" spans="31:38" x14ac:dyDescent="0.35">
      <c r="AE2843" s="41" t="str">
        <f t="shared" si="86"/>
        <v>CAPFOR_542_30.1_3_202324</v>
      </c>
      <c r="AF2843" s="41">
        <v>202324</v>
      </c>
      <c r="AG2843" s="41" t="s">
        <v>46</v>
      </c>
      <c r="AH2843" s="41">
        <v>542</v>
      </c>
      <c r="AI2843" s="41">
        <v>30.1</v>
      </c>
      <c r="AJ2843" s="41" t="s">
        <v>3616</v>
      </c>
      <c r="AK2843" s="41">
        <v>3</v>
      </c>
      <c r="AL2843" s="186">
        <v>1563</v>
      </c>
    </row>
    <row r="2844" spans="31:38" x14ac:dyDescent="0.35">
      <c r="AE2844" s="41" t="str">
        <f t="shared" si="86"/>
        <v>CAPFOR_542_30.2_3_202324</v>
      </c>
      <c r="AF2844" s="41">
        <v>202324</v>
      </c>
      <c r="AG2844" s="41" t="s">
        <v>46</v>
      </c>
      <c r="AH2844" s="41">
        <v>542</v>
      </c>
      <c r="AI2844" s="41">
        <v>30.2</v>
      </c>
      <c r="AJ2844" s="41" t="s">
        <v>3617</v>
      </c>
      <c r="AK2844" s="41">
        <v>3</v>
      </c>
      <c r="AL2844" s="186">
        <v>0</v>
      </c>
    </row>
    <row r="2845" spans="31:38" x14ac:dyDescent="0.35">
      <c r="AE2845" s="41" t="str">
        <f t="shared" si="86"/>
        <v>CAPFOR_542_31_3_202324</v>
      </c>
      <c r="AF2845" s="41">
        <v>202324</v>
      </c>
      <c r="AG2845" s="41" t="s">
        <v>46</v>
      </c>
      <c r="AH2845" s="41">
        <v>542</v>
      </c>
      <c r="AI2845" s="41">
        <v>31</v>
      </c>
      <c r="AJ2845" s="41" t="s">
        <v>1358</v>
      </c>
      <c r="AK2845" s="41">
        <v>3</v>
      </c>
      <c r="AL2845" s="186">
        <v>29492</v>
      </c>
    </row>
    <row r="2846" spans="31:38" x14ac:dyDescent="0.35">
      <c r="AE2846" s="41" t="str">
        <f t="shared" si="86"/>
        <v>CAPFOR_542_31.1_3_202324</v>
      </c>
      <c r="AF2846" s="41">
        <v>202324</v>
      </c>
      <c r="AG2846" s="41" t="s">
        <v>46</v>
      </c>
      <c r="AH2846" s="41">
        <v>542</v>
      </c>
      <c r="AI2846" s="41">
        <v>31.1</v>
      </c>
      <c r="AJ2846" s="41" t="s">
        <v>2038</v>
      </c>
      <c r="AK2846" s="41">
        <v>3</v>
      </c>
      <c r="AL2846" s="186">
        <v>29492</v>
      </c>
    </row>
    <row r="2847" spans="31:38" x14ac:dyDescent="0.35">
      <c r="AE2847" s="41" t="str">
        <f t="shared" si="86"/>
        <v>CAPFOR_542_31.2_3_202324</v>
      </c>
      <c r="AF2847" s="41">
        <v>202324</v>
      </c>
      <c r="AG2847" s="41" t="s">
        <v>46</v>
      </c>
      <c r="AH2847" s="41">
        <v>542</v>
      </c>
      <c r="AI2847" s="41">
        <v>31.2</v>
      </c>
      <c r="AJ2847" s="41" t="s">
        <v>2039</v>
      </c>
      <c r="AK2847" s="41">
        <v>3</v>
      </c>
      <c r="AL2847" s="186">
        <v>0</v>
      </c>
    </row>
    <row r="2848" spans="31:38" x14ac:dyDescent="0.35">
      <c r="AE2848" s="41" t="str">
        <f t="shared" si="86"/>
        <v>CAPFOR_542_32_3_202324</v>
      </c>
      <c r="AF2848" s="41">
        <v>202324</v>
      </c>
      <c r="AG2848" s="41" t="s">
        <v>46</v>
      </c>
      <c r="AH2848" s="41">
        <v>542</v>
      </c>
      <c r="AI2848" s="41">
        <v>32</v>
      </c>
      <c r="AJ2848" s="41" t="s">
        <v>3455</v>
      </c>
      <c r="AK2848" s="41">
        <v>3</v>
      </c>
      <c r="AL2848" s="186">
        <v>61991</v>
      </c>
    </row>
    <row r="2849" spans="31:38" x14ac:dyDescent="0.35">
      <c r="AE2849" s="41" t="str">
        <f t="shared" si="86"/>
        <v>CAPFOR_542_33_3_202324</v>
      </c>
      <c r="AF2849" s="41">
        <v>202324</v>
      </c>
      <c r="AG2849" s="41" t="s">
        <v>46</v>
      </c>
      <c r="AH2849" s="41">
        <v>542</v>
      </c>
      <c r="AI2849" s="41">
        <v>33</v>
      </c>
      <c r="AJ2849" s="41" t="s">
        <v>2043</v>
      </c>
      <c r="AK2849" s="41">
        <v>3</v>
      </c>
      <c r="AL2849" s="186">
        <v>137068</v>
      </c>
    </row>
    <row r="2850" spans="31:38" x14ac:dyDescent="0.35">
      <c r="AE2850" s="41" t="str">
        <f t="shared" si="86"/>
        <v>CAPFOR_542_33.5_3_202324</v>
      </c>
      <c r="AF2850" s="41">
        <v>202324</v>
      </c>
      <c r="AG2850" s="41" t="s">
        <v>46</v>
      </c>
      <c r="AH2850" s="41">
        <v>542</v>
      </c>
      <c r="AI2850" s="41">
        <v>33.5</v>
      </c>
      <c r="AJ2850" s="41" t="s">
        <v>3281</v>
      </c>
      <c r="AK2850" s="41">
        <v>3</v>
      </c>
      <c r="AL2850" s="186">
        <v>0</v>
      </c>
    </row>
    <row r="2851" spans="31:38" x14ac:dyDescent="0.35">
      <c r="AE2851" s="41" t="str">
        <f t="shared" si="86"/>
        <v>CAPFOR_542_34_3_202324</v>
      </c>
      <c r="AF2851" s="41">
        <v>202324</v>
      </c>
      <c r="AG2851" s="41" t="s">
        <v>46</v>
      </c>
      <c r="AH2851" s="41">
        <v>542</v>
      </c>
      <c r="AI2851" s="41">
        <v>34</v>
      </c>
      <c r="AJ2851" s="41" t="s">
        <v>3456</v>
      </c>
      <c r="AK2851" s="41">
        <v>3</v>
      </c>
      <c r="AL2851" s="186">
        <v>31055</v>
      </c>
    </row>
    <row r="2852" spans="31:38" x14ac:dyDescent="0.35">
      <c r="AE2852" s="41" t="str">
        <f t="shared" si="86"/>
        <v>CAPFOR_542_35_3_202324</v>
      </c>
      <c r="AF2852" s="41">
        <v>202324</v>
      </c>
      <c r="AG2852" s="41" t="s">
        <v>46</v>
      </c>
      <c r="AH2852" s="41">
        <v>542</v>
      </c>
      <c r="AI2852" s="41">
        <v>35</v>
      </c>
      <c r="AJ2852" s="41" t="s">
        <v>2044</v>
      </c>
      <c r="AK2852" s="41">
        <v>3</v>
      </c>
      <c r="AL2852" s="186">
        <v>2291</v>
      </c>
    </row>
    <row r="2853" spans="31:38" x14ac:dyDescent="0.35">
      <c r="AE2853" s="41" t="str">
        <f t="shared" si="86"/>
        <v>CAPFOR_542_36_3_202324</v>
      </c>
      <c r="AF2853" s="41">
        <v>202324</v>
      </c>
      <c r="AG2853" s="41" t="s">
        <v>46</v>
      </c>
      <c r="AH2853" s="41">
        <v>542</v>
      </c>
      <c r="AI2853" s="41">
        <v>36</v>
      </c>
      <c r="AJ2853" s="41" t="s">
        <v>3457</v>
      </c>
      <c r="AK2853" s="41">
        <v>3</v>
      </c>
      <c r="AL2853" s="186">
        <v>28764</v>
      </c>
    </row>
    <row r="2854" spans="31:38" x14ac:dyDescent="0.35">
      <c r="AE2854" s="41" t="str">
        <f t="shared" si="86"/>
        <v>CAPFOR_542_37_3_202324</v>
      </c>
      <c r="AF2854" s="41">
        <v>202324</v>
      </c>
      <c r="AG2854" s="41" t="s">
        <v>46</v>
      </c>
      <c r="AH2854" s="41">
        <v>542</v>
      </c>
      <c r="AI2854" s="41">
        <v>37</v>
      </c>
      <c r="AJ2854" s="41" t="s">
        <v>3458</v>
      </c>
      <c r="AK2854" s="41">
        <v>3</v>
      </c>
      <c r="AL2854" s="186">
        <v>165832</v>
      </c>
    </row>
    <row r="2855" spans="31:38" x14ac:dyDescent="0.35">
      <c r="AE2855" s="41" t="str">
        <f t="shared" si="86"/>
        <v>CAPFOR_542_38_3_202324</v>
      </c>
      <c r="AF2855" s="41">
        <v>202324</v>
      </c>
      <c r="AG2855" s="41" t="s">
        <v>46</v>
      </c>
      <c r="AH2855" s="41">
        <v>542</v>
      </c>
      <c r="AI2855" s="41">
        <v>38</v>
      </c>
      <c r="AJ2855" s="41" t="s">
        <v>2046</v>
      </c>
      <c r="AK2855" s="41">
        <v>3</v>
      </c>
      <c r="AL2855" s="186">
        <v>123736</v>
      </c>
    </row>
    <row r="2856" spans="31:38" x14ac:dyDescent="0.35">
      <c r="AE2856" s="41" t="str">
        <f t="shared" si="86"/>
        <v>CAPFOR_542_39_3_202324</v>
      </c>
      <c r="AF2856" s="41">
        <v>202324</v>
      </c>
      <c r="AG2856" s="41" t="s">
        <v>46</v>
      </c>
      <c r="AH2856" s="41">
        <v>542</v>
      </c>
      <c r="AI2856" s="41">
        <v>39</v>
      </c>
      <c r="AJ2856" s="41" t="s">
        <v>2047</v>
      </c>
      <c r="AK2856" s="41">
        <v>3</v>
      </c>
      <c r="AL2856" s="186">
        <v>213</v>
      </c>
    </row>
    <row r="2857" spans="31:38" x14ac:dyDescent="0.35">
      <c r="AE2857" s="41" t="str">
        <f t="shared" si="86"/>
        <v>CAPFOR_542_40_3_202324</v>
      </c>
      <c r="AF2857" s="41">
        <v>202324</v>
      </c>
      <c r="AG2857" s="41" t="s">
        <v>46</v>
      </c>
      <c r="AH2857" s="41">
        <v>542</v>
      </c>
      <c r="AI2857" s="41">
        <v>40</v>
      </c>
      <c r="AJ2857" s="41" t="s">
        <v>2048</v>
      </c>
      <c r="AK2857" s="41">
        <v>3</v>
      </c>
      <c r="AL2857" s="186">
        <v>10000</v>
      </c>
    </row>
    <row r="2858" spans="31:38" x14ac:dyDescent="0.35">
      <c r="AE2858" s="41" t="str">
        <f t="shared" si="86"/>
        <v>CAPFOR_542_41_3_202324</v>
      </c>
      <c r="AF2858" s="41">
        <v>202324</v>
      </c>
      <c r="AG2858" s="41" t="s">
        <v>46</v>
      </c>
      <c r="AH2858" s="41">
        <v>542</v>
      </c>
      <c r="AI2858" s="41">
        <v>41</v>
      </c>
      <c r="AJ2858" s="41" t="s">
        <v>2049</v>
      </c>
      <c r="AK2858" s="41">
        <v>3</v>
      </c>
      <c r="AL2858" s="186">
        <v>145886</v>
      </c>
    </row>
    <row r="2859" spans="31:38" x14ac:dyDescent="0.35">
      <c r="AE2859" s="41" t="str">
        <f t="shared" si="86"/>
        <v>CAPFOR_542_42_3_202324</v>
      </c>
      <c r="AF2859" s="41">
        <v>202324</v>
      </c>
      <c r="AG2859" s="41" t="s">
        <v>46</v>
      </c>
      <c r="AH2859" s="41">
        <v>542</v>
      </c>
      <c r="AI2859" s="41">
        <v>42</v>
      </c>
      <c r="AJ2859" s="41" t="s">
        <v>2050</v>
      </c>
      <c r="AK2859" s="41">
        <v>3</v>
      </c>
      <c r="AL2859" s="186">
        <v>213</v>
      </c>
    </row>
    <row r="2860" spans="31:38" x14ac:dyDescent="0.35">
      <c r="AE2860" s="41" t="str">
        <f t="shared" si="86"/>
        <v>CAPFOR_542_43_3_202324</v>
      </c>
      <c r="AF2860" s="41">
        <v>202324</v>
      </c>
      <c r="AG2860" s="41" t="s">
        <v>46</v>
      </c>
      <c r="AH2860" s="41">
        <v>542</v>
      </c>
      <c r="AI2860" s="41">
        <v>43</v>
      </c>
      <c r="AJ2860" s="41" t="s">
        <v>2051</v>
      </c>
      <c r="AK2860" s="41">
        <v>3</v>
      </c>
      <c r="AL2860" s="186">
        <v>10000</v>
      </c>
    </row>
    <row r="2861" spans="31:38" x14ac:dyDescent="0.35">
      <c r="AE2861" s="41" t="str">
        <f t="shared" si="86"/>
        <v>CAPFOR_542_44_3_202324</v>
      </c>
      <c r="AF2861" s="41">
        <v>202324</v>
      </c>
      <c r="AG2861" s="41" t="s">
        <v>46</v>
      </c>
      <c r="AH2861" s="41">
        <v>542</v>
      </c>
      <c r="AI2861" s="41">
        <v>44</v>
      </c>
      <c r="AJ2861" s="41" t="s">
        <v>3261</v>
      </c>
      <c r="AK2861" s="41">
        <v>3</v>
      </c>
      <c r="AL2861" s="186">
        <v>201681</v>
      </c>
    </row>
    <row r="2862" spans="31:38" x14ac:dyDescent="0.35">
      <c r="AE2862" s="41" t="str">
        <f t="shared" si="86"/>
        <v>CAPFOR_542_45_3_202324</v>
      </c>
      <c r="AF2862" s="41">
        <v>202324</v>
      </c>
      <c r="AG2862" s="41" t="s">
        <v>46</v>
      </c>
      <c r="AH2862" s="41">
        <v>542</v>
      </c>
      <c r="AI2862" s="41">
        <v>45</v>
      </c>
      <c r="AJ2862" s="41" t="s">
        <v>3262</v>
      </c>
      <c r="AK2862" s="41">
        <v>3</v>
      </c>
      <c r="AL2862" s="186">
        <v>221828</v>
      </c>
    </row>
    <row r="2863" spans="31:38" x14ac:dyDescent="0.35">
      <c r="AE2863" s="41" t="str">
        <f t="shared" si="86"/>
        <v>CAPFOR_542_46_3_202324</v>
      </c>
      <c r="AF2863" s="41">
        <v>202324</v>
      </c>
      <c r="AG2863" s="41" t="s">
        <v>46</v>
      </c>
      <c r="AH2863" s="41">
        <v>542</v>
      </c>
      <c r="AI2863" s="41">
        <v>46</v>
      </c>
      <c r="AJ2863" s="41" t="s">
        <v>2060</v>
      </c>
      <c r="AK2863" s="41">
        <v>3</v>
      </c>
      <c r="AL2863" s="186">
        <v>0</v>
      </c>
    </row>
    <row r="2864" spans="31:38" x14ac:dyDescent="0.35">
      <c r="AE2864" s="41" t="str">
        <f t="shared" si="86"/>
        <v>CAPFOR_542_47_3_202324</v>
      </c>
      <c r="AF2864" s="41">
        <v>202324</v>
      </c>
      <c r="AG2864" s="41" t="s">
        <v>46</v>
      </c>
      <c r="AH2864" s="41">
        <v>542</v>
      </c>
      <c r="AI2864" s="41">
        <v>47</v>
      </c>
      <c r="AJ2864" s="41" t="s">
        <v>2061</v>
      </c>
      <c r="AK2864" s="41">
        <v>3</v>
      </c>
      <c r="AL2864" s="186">
        <v>0</v>
      </c>
    </row>
    <row r="2865" spans="31:38" x14ac:dyDescent="0.35">
      <c r="AE2865" s="41" t="str">
        <f t="shared" si="86"/>
        <v>CAPFOR_542_48_3_202324</v>
      </c>
      <c r="AF2865" s="41">
        <v>202324</v>
      </c>
      <c r="AG2865" s="41" t="s">
        <v>46</v>
      </c>
      <c r="AH2865" s="41">
        <v>542</v>
      </c>
      <c r="AI2865" s="41">
        <v>48</v>
      </c>
      <c r="AJ2865" s="41" t="s">
        <v>2029</v>
      </c>
      <c r="AK2865" s="41">
        <v>3</v>
      </c>
      <c r="AL2865" s="186">
        <v>0</v>
      </c>
    </row>
    <row r="2866" spans="31:38" x14ac:dyDescent="0.35">
      <c r="AE2866" s="41" t="str">
        <f t="shared" si="86"/>
        <v>CAPFOR_542_49_3_202324</v>
      </c>
      <c r="AF2866" s="41">
        <v>202324</v>
      </c>
      <c r="AG2866" s="41" t="s">
        <v>46</v>
      </c>
      <c r="AH2866" s="41">
        <v>542</v>
      </c>
      <c r="AI2866" s="41">
        <v>49</v>
      </c>
      <c r="AJ2866" s="41" t="s">
        <v>2030</v>
      </c>
      <c r="AK2866" s="41">
        <v>3</v>
      </c>
      <c r="AL2866" s="186">
        <v>0</v>
      </c>
    </row>
    <row r="2867" spans="31:38" x14ac:dyDescent="0.35">
      <c r="AE2867" s="41" t="str">
        <f t="shared" si="86"/>
        <v>CAPFOR_542_50_3_202324</v>
      </c>
      <c r="AF2867" s="41">
        <v>202324</v>
      </c>
      <c r="AG2867" s="41" t="s">
        <v>46</v>
      </c>
      <c r="AH2867" s="41">
        <v>542</v>
      </c>
      <c r="AI2867" s="41">
        <v>50</v>
      </c>
      <c r="AJ2867" s="41" t="s">
        <v>2031</v>
      </c>
      <c r="AK2867" s="41">
        <v>3</v>
      </c>
      <c r="AL2867" s="186">
        <v>0</v>
      </c>
    </row>
    <row r="2868" spans="31:38" x14ac:dyDescent="0.35">
      <c r="AE2868" s="41" t="str">
        <f t="shared" si="86"/>
        <v>CAPFOR_544_1_1_202324</v>
      </c>
      <c r="AF2868" s="41">
        <v>202324</v>
      </c>
      <c r="AG2868" s="41" t="s">
        <v>46</v>
      </c>
      <c r="AH2868" s="41">
        <v>544</v>
      </c>
      <c r="AI2868" s="41">
        <v>1</v>
      </c>
      <c r="AJ2868" s="41" t="s">
        <v>1334</v>
      </c>
      <c r="AK2868" s="41">
        <v>1</v>
      </c>
      <c r="AL2868" s="186">
        <v>1422</v>
      </c>
    </row>
    <row r="2869" spans="31:38" x14ac:dyDescent="0.35">
      <c r="AE2869" s="41" t="str">
        <f t="shared" si="86"/>
        <v>CAPFOR_544_2_1_202324</v>
      </c>
      <c r="AF2869" s="41">
        <v>202324</v>
      </c>
      <c r="AG2869" s="41" t="s">
        <v>46</v>
      </c>
      <c r="AH2869" s="41">
        <v>544</v>
      </c>
      <c r="AI2869" s="41">
        <v>2</v>
      </c>
      <c r="AJ2869" s="41" t="s">
        <v>3254</v>
      </c>
      <c r="AK2869" s="41">
        <v>1</v>
      </c>
      <c r="AL2869" s="186">
        <v>340</v>
      </c>
    </row>
    <row r="2870" spans="31:38" x14ac:dyDescent="0.35">
      <c r="AE2870" s="41" t="str">
        <f t="shared" si="86"/>
        <v>CAPFOR_544_3_1_202324</v>
      </c>
      <c r="AF2870" s="41">
        <v>202324</v>
      </c>
      <c r="AG2870" s="41" t="s">
        <v>46</v>
      </c>
      <c r="AH2870" s="41">
        <v>544</v>
      </c>
      <c r="AI2870" s="41">
        <v>3</v>
      </c>
      <c r="AJ2870" s="41" t="s">
        <v>3165</v>
      </c>
      <c r="AK2870" s="41">
        <v>1</v>
      </c>
      <c r="AL2870" s="186">
        <v>1880</v>
      </c>
    </row>
    <row r="2871" spans="31:38" x14ac:dyDescent="0.35">
      <c r="AE2871" s="41" t="str">
        <f t="shared" si="86"/>
        <v>CAPFOR_544_4_1_202324</v>
      </c>
      <c r="AF2871" s="41">
        <v>202324</v>
      </c>
      <c r="AG2871" s="41" t="s">
        <v>46</v>
      </c>
      <c r="AH2871" s="41">
        <v>544</v>
      </c>
      <c r="AI2871" s="41">
        <v>4</v>
      </c>
      <c r="AJ2871" s="41" t="s">
        <v>3255</v>
      </c>
      <c r="AK2871" s="41">
        <v>1</v>
      </c>
      <c r="AL2871" s="186">
        <v>230</v>
      </c>
    </row>
    <row r="2872" spans="31:38" x14ac:dyDescent="0.35">
      <c r="AE2872" s="41" t="str">
        <f t="shared" si="86"/>
        <v>CAPFOR_544_5_1_202324</v>
      </c>
      <c r="AF2872" s="41">
        <v>202324</v>
      </c>
      <c r="AG2872" s="41" t="s">
        <v>46</v>
      </c>
      <c r="AH2872" s="41">
        <v>544</v>
      </c>
      <c r="AI2872" s="41">
        <v>5</v>
      </c>
      <c r="AJ2872" s="41" t="s">
        <v>664</v>
      </c>
      <c r="AK2872" s="41">
        <v>1</v>
      </c>
      <c r="AL2872" s="186">
        <v>692</v>
      </c>
    </row>
    <row r="2873" spans="31:38" x14ac:dyDescent="0.35">
      <c r="AE2873" s="41" t="str">
        <f t="shared" si="86"/>
        <v>CAPFOR_544_6_1_202324</v>
      </c>
      <c r="AF2873" s="41">
        <v>202324</v>
      </c>
      <c r="AG2873" s="41" t="s">
        <v>46</v>
      </c>
      <c r="AH2873" s="41">
        <v>544</v>
      </c>
      <c r="AI2873" s="41">
        <v>6</v>
      </c>
      <c r="AJ2873" s="41" t="s">
        <v>3192</v>
      </c>
      <c r="AK2873" s="41">
        <v>1</v>
      </c>
      <c r="AL2873" s="186">
        <v>98</v>
      </c>
    </row>
    <row r="2874" spans="31:38" x14ac:dyDescent="0.35">
      <c r="AE2874" s="41" t="str">
        <f t="shared" si="86"/>
        <v>CAPFOR_544_7_1_202324</v>
      </c>
      <c r="AF2874" s="41">
        <v>202324</v>
      </c>
      <c r="AG2874" s="41" t="s">
        <v>46</v>
      </c>
      <c r="AH2874" s="41">
        <v>544</v>
      </c>
      <c r="AI2874" s="41">
        <v>7</v>
      </c>
      <c r="AJ2874" s="41" t="s">
        <v>2157</v>
      </c>
      <c r="AK2874" s="41">
        <v>1</v>
      </c>
      <c r="AL2874" s="186">
        <v>4807</v>
      </c>
    </row>
    <row r="2875" spans="31:38" x14ac:dyDescent="0.35">
      <c r="AE2875" s="41" t="str">
        <f t="shared" si="86"/>
        <v>CAPFOR_544_8_1_202324</v>
      </c>
      <c r="AF2875" s="41">
        <v>202324</v>
      </c>
      <c r="AG2875" s="41" t="s">
        <v>46</v>
      </c>
      <c r="AH2875" s="41">
        <v>544</v>
      </c>
      <c r="AI2875" s="41">
        <v>8</v>
      </c>
      <c r="AJ2875" s="41" t="s">
        <v>3449</v>
      </c>
      <c r="AK2875" s="41">
        <v>1</v>
      </c>
      <c r="AL2875" s="186">
        <v>5827</v>
      </c>
    </row>
    <row r="2876" spans="31:38" x14ac:dyDescent="0.35">
      <c r="AE2876" s="41" t="str">
        <f t="shared" si="86"/>
        <v>CAPFOR_544_9_1_202324</v>
      </c>
      <c r="AF2876" s="41">
        <v>202324</v>
      </c>
      <c r="AG2876" s="41" t="s">
        <v>46</v>
      </c>
      <c r="AH2876" s="41">
        <v>544</v>
      </c>
      <c r="AI2876" s="41">
        <v>9</v>
      </c>
      <c r="AJ2876" s="41" t="s">
        <v>2322</v>
      </c>
      <c r="AK2876" s="41">
        <v>1</v>
      </c>
      <c r="AL2876" s="186">
        <v>64865</v>
      </c>
    </row>
    <row r="2877" spans="31:38" x14ac:dyDescent="0.35">
      <c r="AE2877" s="41" t="str">
        <f t="shared" si="86"/>
        <v>CAPFOR_544_10_1_202324</v>
      </c>
      <c r="AF2877" s="41">
        <v>202324</v>
      </c>
      <c r="AG2877" s="41" t="s">
        <v>46</v>
      </c>
      <c r="AH2877" s="41">
        <v>544</v>
      </c>
      <c r="AI2877" s="41">
        <v>10</v>
      </c>
      <c r="AJ2877" s="41" t="s">
        <v>3196</v>
      </c>
      <c r="AK2877" s="41">
        <v>1</v>
      </c>
      <c r="AL2877" s="186">
        <v>2167</v>
      </c>
    </row>
    <row r="2878" spans="31:38" x14ac:dyDescent="0.35">
      <c r="AE2878" s="41" t="str">
        <f t="shared" si="86"/>
        <v>CAPFOR_544_11_1_202324</v>
      </c>
      <c r="AF2878" s="41">
        <v>202324</v>
      </c>
      <c r="AG2878" s="41" t="s">
        <v>46</v>
      </c>
      <c r="AH2878" s="41">
        <v>544</v>
      </c>
      <c r="AI2878" s="41">
        <v>11</v>
      </c>
      <c r="AJ2878" s="41" t="s">
        <v>3450</v>
      </c>
      <c r="AK2878" s="41">
        <v>1</v>
      </c>
      <c r="AL2878" s="186">
        <v>67032</v>
      </c>
    </row>
    <row r="2879" spans="31:38" x14ac:dyDescent="0.35">
      <c r="AE2879" s="41" t="str">
        <f t="shared" si="86"/>
        <v>CAPFOR_544_12_1_202324</v>
      </c>
      <c r="AF2879" s="41">
        <v>202324</v>
      </c>
      <c r="AG2879" s="41" t="s">
        <v>46</v>
      </c>
      <c r="AH2879" s="41">
        <v>544</v>
      </c>
      <c r="AI2879" s="41">
        <v>12</v>
      </c>
      <c r="AJ2879" s="41" t="s">
        <v>3170</v>
      </c>
      <c r="AK2879" s="41">
        <v>1</v>
      </c>
      <c r="AL2879" s="186">
        <v>0</v>
      </c>
    </row>
    <row r="2880" spans="31:38" x14ac:dyDescent="0.35">
      <c r="AE2880" s="41" t="str">
        <f t="shared" si="86"/>
        <v>CAPFOR_544_13_1_202324</v>
      </c>
      <c r="AF2880" s="41">
        <v>202324</v>
      </c>
      <c r="AG2880" s="41" t="s">
        <v>46</v>
      </c>
      <c r="AH2880" s="41">
        <v>544</v>
      </c>
      <c r="AI2880" s="41">
        <v>13</v>
      </c>
      <c r="AJ2880" s="41" t="s">
        <v>3451</v>
      </c>
      <c r="AK2880" s="41">
        <v>1</v>
      </c>
      <c r="AL2880" s="186">
        <v>76501</v>
      </c>
    </row>
    <row r="2881" spans="31:38" x14ac:dyDescent="0.35">
      <c r="AE2881" s="41" t="str">
        <f t="shared" si="86"/>
        <v>CAPFOR_544_14_1_202324</v>
      </c>
      <c r="AF2881" s="41">
        <v>202324</v>
      </c>
      <c r="AG2881" s="41" t="s">
        <v>46</v>
      </c>
      <c r="AH2881" s="41">
        <v>544</v>
      </c>
      <c r="AI2881" s="41">
        <v>14</v>
      </c>
      <c r="AJ2881" s="41" t="s">
        <v>3452</v>
      </c>
      <c r="AK2881" s="41">
        <v>1</v>
      </c>
      <c r="AL2881" s="186">
        <v>0</v>
      </c>
    </row>
    <row r="2882" spans="31:38" x14ac:dyDescent="0.35">
      <c r="AE2882" s="41" t="str">
        <f t="shared" si="86"/>
        <v>CAPFOR_544_15_1_202324</v>
      </c>
      <c r="AF2882" s="41">
        <v>202324</v>
      </c>
      <c r="AG2882" s="41" t="s">
        <v>46</v>
      </c>
      <c r="AH2882" s="41">
        <v>544</v>
      </c>
      <c r="AI2882" s="41">
        <v>15</v>
      </c>
      <c r="AJ2882" s="41" t="s">
        <v>3256</v>
      </c>
      <c r="AK2882" s="41">
        <v>1</v>
      </c>
      <c r="AL2882" s="186">
        <v>0</v>
      </c>
    </row>
    <row r="2883" spans="31:38" x14ac:dyDescent="0.35">
      <c r="AE2883" s="41" t="str">
        <f t="shared" si="86"/>
        <v>CAPFOR_544_16_1_202324</v>
      </c>
      <c r="AF2883" s="41">
        <v>202324</v>
      </c>
      <c r="AG2883" s="41" t="s">
        <v>46</v>
      </c>
      <c r="AH2883" s="41">
        <v>544</v>
      </c>
      <c r="AI2883" s="41">
        <v>16</v>
      </c>
      <c r="AJ2883" s="41" t="s">
        <v>3453</v>
      </c>
      <c r="AK2883" s="41">
        <v>1</v>
      </c>
      <c r="AL2883" s="186">
        <v>76501</v>
      </c>
    </row>
    <row r="2884" spans="31:38" x14ac:dyDescent="0.35">
      <c r="AE2884" s="41" t="str">
        <f t="shared" si="86"/>
        <v>CAPFOR_544_17_1_202324</v>
      </c>
      <c r="AF2884" s="41">
        <v>202324</v>
      </c>
      <c r="AG2884" s="41" t="s">
        <v>46</v>
      </c>
      <c r="AH2884" s="41">
        <v>544</v>
      </c>
      <c r="AI2884" s="41">
        <v>17</v>
      </c>
      <c r="AJ2884" s="41" t="s">
        <v>2010</v>
      </c>
      <c r="AK2884" s="41">
        <v>1</v>
      </c>
      <c r="AL2884" s="186">
        <v>0</v>
      </c>
    </row>
    <row r="2885" spans="31:38" x14ac:dyDescent="0.35">
      <c r="AE2885" s="41" t="str">
        <f t="shared" si="86"/>
        <v>CAPFOR_544_17.1_1_202324</v>
      </c>
      <c r="AF2885" s="41">
        <v>202324</v>
      </c>
      <c r="AG2885" s="41" t="s">
        <v>46</v>
      </c>
      <c r="AH2885" s="41">
        <v>544</v>
      </c>
      <c r="AI2885" s="41">
        <v>17.100000000000001</v>
      </c>
      <c r="AJ2885" s="41" t="s">
        <v>3494</v>
      </c>
      <c r="AK2885" s="41">
        <v>1</v>
      </c>
      <c r="AL2885" s="186">
        <v>0</v>
      </c>
    </row>
    <row r="2886" spans="31:38" x14ac:dyDescent="0.35">
      <c r="AE2886" s="41" t="str">
        <f t="shared" ref="AE2886:AE2949" si="87">AG2886&amp;"_"&amp;AH2886&amp;"_"&amp;AI2886&amp;"_"&amp;AK2886&amp;"_"&amp;AF2886</f>
        <v>CAPFOR_544_19_3_202324</v>
      </c>
      <c r="AF2886" s="41">
        <v>202324</v>
      </c>
      <c r="AG2886" s="41" t="s">
        <v>46</v>
      </c>
      <c r="AH2886" s="41">
        <v>544</v>
      </c>
      <c r="AI2886" s="41">
        <v>19</v>
      </c>
      <c r="AJ2886" s="41" t="s">
        <v>3258</v>
      </c>
      <c r="AK2886" s="41">
        <v>3</v>
      </c>
      <c r="AL2886" s="186">
        <v>76501</v>
      </c>
    </row>
    <row r="2887" spans="31:38" x14ac:dyDescent="0.35">
      <c r="AE2887" s="41" t="str">
        <f t="shared" si="87"/>
        <v>CAPFOR_544_20_3_202324</v>
      </c>
      <c r="AF2887" s="41">
        <v>202324</v>
      </c>
      <c r="AG2887" s="41" t="s">
        <v>46</v>
      </c>
      <c r="AH2887" s="41">
        <v>544</v>
      </c>
      <c r="AI2887" s="41">
        <v>20</v>
      </c>
      <c r="AJ2887" s="41" t="s">
        <v>1308</v>
      </c>
      <c r="AK2887" s="41">
        <v>3</v>
      </c>
      <c r="AL2887" s="186">
        <v>0</v>
      </c>
    </row>
    <row r="2888" spans="31:38" x14ac:dyDescent="0.35">
      <c r="AE2888" s="41" t="str">
        <f t="shared" si="87"/>
        <v>CAPFOR_544_21_3_202324</v>
      </c>
      <c r="AF2888" s="41">
        <v>202324</v>
      </c>
      <c r="AG2888" s="41" t="s">
        <v>46</v>
      </c>
      <c r="AH2888" s="41">
        <v>544</v>
      </c>
      <c r="AI2888" s="41">
        <v>21</v>
      </c>
      <c r="AJ2888" s="41" t="s">
        <v>1309</v>
      </c>
      <c r="AK2888" s="41">
        <v>3</v>
      </c>
      <c r="AL2888" s="186">
        <v>0</v>
      </c>
    </row>
    <row r="2889" spans="31:38" x14ac:dyDescent="0.35">
      <c r="AE2889" s="41" t="str">
        <f t="shared" si="87"/>
        <v>CAPFOR_544_22_3_202324</v>
      </c>
      <c r="AF2889" s="41">
        <v>202324</v>
      </c>
      <c r="AG2889" s="41" t="s">
        <v>46</v>
      </c>
      <c r="AH2889" s="41">
        <v>544</v>
      </c>
      <c r="AI2889" s="41">
        <v>22</v>
      </c>
      <c r="AJ2889" s="41" t="s">
        <v>3454</v>
      </c>
      <c r="AK2889" s="41">
        <v>3</v>
      </c>
      <c r="AL2889" s="186">
        <v>0</v>
      </c>
    </row>
    <row r="2890" spans="31:38" x14ac:dyDescent="0.35">
      <c r="AE2890" s="41" t="str">
        <f t="shared" si="87"/>
        <v>CAPFOR_544_23_3_202324</v>
      </c>
      <c r="AF2890" s="41">
        <v>202324</v>
      </c>
      <c r="AG2890" s="41" t="s">
        <v>46</v>
      </c>
      <c r="AH2890" s="41">
        <v>544</v>
      </c>
      <c r="AI2890" s="41">
        <v>23</v>
      </c>
      <c r="AJ2890" s="41" t="s">
        <v>2027</v>
      </c>
      <c r="AK2890" s="41">
        <v>3</v>
      </c>
      <c r="AL2890" s="186">
        <v>4951</v>
      </c>
    </row>
    <row r="2891" spans="31:38" x14ac:dyDescent="0.35">
      <c r="AE2891" s="41" t="str">
        <f t="shared" si="87"/>
        <v>CAPFOR_544_25_3_202324</v>
      </c>
      <c r="AF2891" s="41">
        <v>202324</v>
      </c>
      <c r="AG2891" s="41" t="s">
        <v>46</v>
      </c>
      <c r="AH2891" s="41">
        <v>544</v>
      </c>
      <c r="AI2891" s="41">
        <v>25</v>
      </c>
      <c r="AJ2891" s="41" t="s">
        <v>1370</v>
      </c>
      <c r="AK2891" s="41">
        <v>3</v>
      </c>
      <c r="AL2891" s="186">
        <v>0</v>
      </c>
    </row>
    <row r="2892" spans="31:38" x14ac:dyDescent="0.35">
      <c r="AE2892" s="41" t="str">
        <f t="shared" si="87"/>
        <v>CAPFOR_544_26_3_202324</v>
      </c>
      <c r="AF2892" s="41">
        <v>202324</v>
      </c>
      <c r="AG2892" s="41" t="s">
        <v>46</v>
      </c>
      <c r="AH2892" s="41">
        <v>544</v>
      </c>
      <c r="AI2892" s="41">
        <v>26</v>
      </c>
      <c r="AJ2892" s="41" t="s">
        <v>2032</v>
      </c>
      <c r="AK2892" s="41">
        <v>3</v>
      </c>
      <c r="AL2892" s="186">
        <v>0</v>
      </c>
    </row>
    <row r="2893" spans="31:38" x14ac:dyDescent="0.35">
      <c r="AE2893" s="41" t="str">
        <f t="shared" si="87"/>
        <v>CAPFOR_544_27_3_202324</v>
      </c>
      <c r="AF2893" s="41">
        <v>202324</v>
      </c>
      <c r="AG2893" s="41" t="s">
        <v>46</v>
      </c>
      <c r="AH2893" s="41">
        <v>544</v>
      </c>
      <c r="AI2893" s="41">
        <v>27</v>
      </c>
      <c r="AJ2893" s="41" t="s">
        <v>2033</v>
      </c>
      <c r="AK2893" s="41">
        <v>3</v>
      </c>
      <c r="AL2893" s="186">
        <v>7296</v>
      </c>
    </row>
    <row r="2894" spans="31:38" x14ac:dyDescent="0.35">
      <c r="AE2894" s="41" t="str">
        <f t="shared" si="87"/>
        <v>CAPFOR_544_28_3_202324</v>
      </c>
      <c r="AF2894" s="41">
        <v>202324</v>
      </c>
      <c r="AG2894" s="41" t="s">
        <v>46</v>
      </c>
      <c r="AH2894" s="41">
        <v>544</v>
      </c>
      <c r="AI2894" s="41">
        <v>28</v>
      </c>
      <c r="AJ2894" s="41" t="s">
        <v>2034</v>
      </c>
      <c r="AK2894" s="41">
        <v>3</v>
      </c>
      <c r="AL2894" s="186">
        <v>1864</v>
      </c>
    </row>
    <row r="2895" spans="31:38" x14ac:dyDescent="0.35">
      <c r="AE2895" s="41" t="str">
        <f t="shared" si="87"/>
        <v>CAPFOR_544_29_3_202324</v>
      </c>
      <c r="AF2895" s="41">
        <v>202324</v>
      </c>
      <c r="AG2895" s="41" t="s">
        <v>46</v>
      </c>
      <c r="AH2895" s="41">
        <v>544</v>
      </c>
      <c r="AI2895" s="41">
        <v>29</v>
      </c>
      <c r="AJ2895" s="41" t="s">
        <v>2035</v>
      </c>
      <c r="AK2895" s="41">
        <v>3</v>
      </c>
      <c r="AL2895" s="186">
        <v>30469</v>
      </c>
    </row>
    <row r="2896" spans="31:38" x14ac:dyDescent="0.35">
      <c r="AE2896" s="41" t="str">
        <f t="shared" si="87"/>
        <v>CAPFOR_544_30_3_202324</v>
      </c>
      <c r="AF2896" s="41">
        <v>202324</v>
      </c>
      <c r="AG2896" s="41" t="s">
        <v>46</v>
      </c>
      <c r="AH2896" s="41">
        <v>544</v>
      </c>
      <c r="AI2896" s="41">
        <v>30</v>
      </c>
      <c r="AJ2896" s="41" t="s">
        <v>1357</v>
      </c>
      <c r="AK2896" s="41">
        <v>3</v>
      </c>
      <c r="AL2896" s="186">
        <v>4821</v>
      </c>
    </row>
    <row r="2897" spans="31:38" x14ac:dyDescent="0.35">
      <c r="AE2897" s="41" t="str">
        <f t="shared" si="87"/>
        <v>CAPFOR_544_30.1_3_202324</v>
      </c>
      <c r="AF2897" s="41">
        <v>202324</v>
      </c>
      <c r="AG2897" s="41" t="s">
        <v>46</v>
      </c>
      <c r="AH2897" s="41">
        <v>544</v>
      </c>
      <c r="AI2897" s="41">
        <v>30.1</v>
      </c>
      <c r="AJ2897" s="41" t="s">
        <v>3616</v>
      </c>
      <c r="AK2897" s="41">
        <v>3</v>
      </c>
      <c r="AL2897" s="186">
        <v>4821</v>
      </c>
    </row>
    <row r="2898" spans="31:38" x14ac:dyDescent="0.35">
      <c r="AE2898" s="41" t="str">
        <f t="shared" si="87"/>
        <v>CAPFOR_544_30.2_3_202324</v>
      </c>
      <c r="AF2898" s="41">
        <v>202324</v>
      </c>
      <c r="AG2898" s="41" t="s">
        <v>46</v>
      </c>
      <c r="AH2898" s="41">
        <v>544</v>
      </c>
      <c r="AI2898" s="41">
        <v>30.2</v>
      </c>
      <c r="AJ2898" s="41" t="s">
        <v>3617</v>
      </c>
      <c r="AK2898" s="41">
        <v>3</v>
      </c>
      <c r="AL2898" s="186">
        <v>0</v>
      </c>
    </row>
    <row r="2899" spans="31:38" x14ac:dyDescent="0.35">
      <c r="AE2899" s="41" t="str">
        <f t="shared" si="87"/>
        <v>CAPFOR_544_31_3_202324</v>
      </c>
      <c r="AF2899" s="41">
        <v>202324</v>
      </c>
      <c r="AG2899" s="41" t="s">
        <v>46</v>
      </c>
      <c r="AH2899" s="41">
        <v>544</v>
      </c>
      <c r="AI2899" s="41">
        <v>31</v>
      </c>
      <c r="AJ2899" s="41" t="s">
        <v>1358</v>
      </c>
      <c r="AK2899" s="41">
        <v>3</v>
      </c>
      <c r="AL2899" s="186">
        <v>27100</v>
      </c>
    </row>
    <row r="2900" spans="31:38" x14ac:dyDescent="0.35">
      <c r="AE2900" s="41" t="str">
        <f t="shared" si="87"/>
        <v>CAPFOR_544_31.1_3_202324</v>
      </c>
      <c r="AF2900" s="41">
        <v>202324</v>
      </c>
      <c r="AG2900" s="41" t="s">
        <v>46</v>
      </c>
      <c r="AH2900" s="41">
        <v>544</v>
      </c>
      <c r="AI2900" s="41">
        <v>31.1</v>
      </c>
      <c r="AJ2900" s="41" t="s">
        <v>2038</v>
      </c>
      <c r="AK2900" s="41">
        <v>3</v>
      </c>
      <c r="AL2900" s="186">
        <v>0</v>
      </c>
    </row>
    <row r="2901" spans="31:38" x14ac:dyDescent="0.35">
      <c r="AE2901" s="41" t="str">
        <f t="shared" si="87"/>
        <v>CAPFOR_544_31.2_3_202324</v>
      </c>
      <c r="AF2901" s="41">
        <v>202324</v>
      </c>
      <c r="AG2901" s="41" t="s">
        <v>46</v>
      </c>
      <c r="AH2901" s="41">
        <v>544</v>
      </c>
      <c r="AI2901" s="41">
        <v>31.2</v>
      </c>
      <c r="AJ2901" s="41" t="s">
        <v>2039</v>
      </c>
      <c r="AK2901" s="41">
        <v>3</v>
      </c>
      <c r="AL2901" s="186">
        <v>27100</v>
      </c>
    </row>
    <row r="2902" spans="31:38" x14ac:dyDescent="0.35">
      <c r="AE2902" s="41" t="str">
        <f t="shared" si="87"/>
        <v>CAPFOR_544_32_3_202324</v>
      </c>
      <c r="AF2902" s="41">
        <v>202324</v>
      </c>
      <c r="AG2902" s="41" t="s">
        <v>46</v>
      </c>
      <c r="AH2902" s="41">
        <v>544</v>
      </c>
      <c r="AI2902" s="41">
        <v>32</v>
      </c>
      <c r="AJ2902" s="41" t="s">
        <v>3455</v>
      </c>
      <c r="AK2902" s="41">
        <v>3</v>
      </c>
      <c r="AL2902" s="186">
        <v>76501</v>
      </c>
    </row>
    <row r="2903" spans="31:38" x14ac:dyDescent="0.35">
      <c r="AE2903" s="41" t="str">
        <f t="shared" si="87"/>
        <v>CAPFOR_544_33_3_202324</v>
      </c>
      <c r="AF2903" s="41">
        <v>202324</v>
      </c>
      <c r="AG2903" s="41" t="s">
        <v>46</v>
      </c>
      <c r="AH2903" s="41">
        <v>544</v>
      </c>
      <c r="AI2903" s="41">
        <v>33</v>
      </c>
      <c r="AJ2903" s="41" t="s">
        <v>2043</v>
      </c>
      <c r="AK2903" s="41">
        <v>3</v>
      </c>
      <c r="AL2903" s="186">
        <v>354390</v>
      </c>
    </row>
    <row r="2904" spans="31:38" x14ac:dyDescent="0.35">
      <c r="AE2904" s="41" t="str">
        <f t="shared" si="87"/>
        <v>CAPFOR_544_33.5_3_202324</v>
      </c>
      <c r="AF2904" s="41">
        <v>202324</v>
      </c>
      <c r="AG2904" s="41" t="s">
        <v>46</v>
      </c>
      <c r="AH2904" s="41">
        <v>544</v>
      </c>
      <c r="AI2904" s="41">
        <v>33.5</v>
      </c>
      <c r="AJ2904" s="41" t="s">
        <v>3281</v>
      </c>
      <c r="AK2904" s="41">
        <v>3</v>
      </c>
      <c r="AL2904" s="186">
        <v>0</v>
      </c>
    </row>
    <row r="2905" spans="31:38" x14ac:dyDescent="0.35">
      <c r="AE2905" s="41" t="str">
        <f t="shared" si="87"/>
        <v>CAPFOR_544_34_3_202324</v>
      </c>
      <c r="AF2905" s="41">
        <v>202324</v>
      </c>
      <c r="AG2905" s="41" t="s">
        <v>46</v>
      </c>
      <c r="AH2905" s="41">
        <v>544</v>
      </c>
      <c r="AI2905" s="41">
        <v>34</v>
      </c>
      <c r="AJ2905" s="41" t="s">
        <v>3456</v>
      </c>
      <c r="AK2905" s="41">
        <v>3</v>
      </c>
      <c r="AL2905" s="186">
        <v>31921</v>
      </c>
    </row>
    <row r="2906" spans="31:38" x14ac:dyDescent="0.35">
      <c r="AE2906" s="41" t="str">
        <f t="shared" si="87"/>
        <v>CAPFOR_544_35_3_202324</v>
      </c>
      <c r="AF2906" s="41">
        <v>202324</v>
      </c>
      <c r="AG2906" s="41" t="s">
        <v>46</v>
      </c>
      <c r="AH2906" s="41">
        <v>544</v>
      </c>
      <c r="AI2906" s="41">
        <v>35</v>
      </c>
      <c r="AJ2906" s="41" t="s">
        <v>2044</v>
      </c>
      <c r="AK2906" s="41">
        <v>3</v>
      </c>
      <c r="AL2906" s="186">
        <v>4808</v>
      </c>
    </row>
    <row r="2907" spans="31:38" x14ac:dyDescent="0.35">
      <c r="AE2907" s="41" t="str">
        <f t="shared" si="87"/>
        <v>CAPFOR_544_36_3_202324</v>
      </c>
      <c r="AF2907" s="41">
        <v>202324</v>
      </c>
      <c r="AG2907" s="41" t="s">
        <v>46</v>
      </c>
      <c r="AH2907" s="41">
        <v>544</v>
      </c>
      <c r="AI2907" s="41">
        <v>36</v>
      </c>
      <c r="AJ2907" s="41" t="s">
        <v>3457</v>
      </c>
      <c r="AK2907" s="41">
        <v>3</v>
      </c>
      <c r="AL2907" s="186">
        <v>27113</v>
      </c>
    </row>
    <row r="2908" spans="31:38" x14ac:dyDescent="0.35">
      <c r="AE2908" s="41" t="str">
        <f t="shared" si="87"/>
        <v>CAPFOR_544_37_3_202324</v>
      </c>
      <c r="AF2908" s="41">
        <v>202324</v>
      </c>
      <c r="AG2908" s="41" t="s">
        <v>46</v>
      </c>
      <c r="AH2908" s="41">
        <v>544</v>
      </c>
      <c r="AI2908" s="41">
        <v>37</v>
      </c>
      <c r="AJ2908" s="41" t="s">
        <v>3458</v>
      </c>
      <c r="AK2908" s="41">
        <v>3</v>
      </c>
      <c r="AL2908" s="186">
        <v>381503</v>
      </c>
    </row>
    <row r="2909" spans="31:38" x14ac:dyDescent="0.35">
      <c r="AE2909" s="41" t="str">
        <f t="shared" si="87"/>
        <v>CAPFOR_544_38_3_202324</v>
      </c>
      <c r="AF2909" s="41">
        <v>202324</v>
      </c>
      <c r="AG2909" s="41" t="s">
        <v>46</v>
      </c>
      <c r="AH2909" s="41">
        <v>544</v>
      </c>
      <c r="AI2909" s="41">
        <v>38</v>
      </c>
      <c r="AJ2909" s="41" t="s">
        <v>2046</v>
      </c>
      <c r="AK2909" s="41">
        <v>3</v>
      </c>
      <c r="AL2909" s="186">
        <v>315273</v>
      </c>
    </row>
    <row r="2910" spans="31:38" x14ac:dyDescent="0.35">
      <c r="AE2910" s="41" t="str">
        <f t="shared" si="87"/>
        <v>CAPFOR_544_39_3_202324</v>
      </c>
      <c r="AF2910" s="41">
        <v>202324</v>
      </c>
      <c r="AG2910" s="41" t="s">
        <v>46</v>
      </c>
      <c r="AH2910" s="41">
        <v>544</v>
      </c>
      <c r="AI2910" s="41">
        <v>39</v>
      </c>
      <c r="AJ2910" s="41" t="s">
        <v>2047</v>
      </c>
      <c r="AK2910" s="41">
        <v>3</v>
      </c>
      <c r="AL2910" s="186">
        <v>24097</v>
      </c>
    </row>
    <row r="2911" spans="31:38" x14ac:dyDescent="0.35">
      <c r="AE2911" s="41" t="str">
        <f t="shared" si="87"/>
        <v>CAPFOR_544_40_3_202324</v>
      </c>
      <c r="AF2911" s="41">
        <v>202324</v>
      </c>
      <c r="AG2911" s="41" t="s">
        <v>46</v>
      </c>
      <c r="AH2911" s="41">
        <v>544</v>
      </c>
      <c r="AI2911" s="41">
        <v>40</v>
      </c>
      <c r="AJ2911" s="41" t="s">
        <v>2048</v>
      </c>
      <c r="AK2911" s="41">
        <v>3</v>
      </c>
      <c r="AL2911" s="186">
        <v>100000</v>
      </c>
    </row>
    <row r="2912" spans="31:38" x14ac:dyDescent="0.35">
      <c r="AE2912" s="41" t="str">
        <f t="shared" si="87"/>
        <v>CAPFOR_544_41_3_202324</v>
      </c>
      <c r="AF2912" s="41">
        <v>202324</v>
      </c>
      <c r="AG2912" s="41" t="s">
        <v>46</v>
      </c>
      <c r="AH2912" s="41">
        <v>544</v>
      </c>
      <c r="AI2912" s="41">
        <v>41</v>
      </c>
      <c r="AJ2912" s="41" t="s">
        <v>2049</v>
      </c>
      <c r="AK2912" s="41">
        <v>3</v>
      </c>
      <c r="AL2912" s="186">
        <v>341071</v>
      </c>
    </row>
    <row r="2913" spans="31:38" x14ac:dyDescent="0.35">
      <c r="AE2913" s="41" t="str">
        <f t="shared" si="87"/>
        <v>CAPFOR_544_42_3_202324</v>
      </c>
      <c r="AF2913" s="41">
        <v>202324</v>
      </c>
      <c r="AG2913" s="41" t="s">
        <v>46</v>
      </c>
      <c r="AH2913" s="41">
        <v>544</v>
      </c>
      <c r="AI2913" s="41">
        <v>42</v>
      </c>
      <c r="AJ2913" s="41" t="s">
        <v>2050</v>
      </c>
      <c r="AK2913" s="41">
        <v>3</v>
      </c>
      <c r="AL2913" s="186">
        <v>21988</v>
      </c>
    </row>
    <row r="2914" spans="31:38" x14ac:dyDescent="0.35">
      <c r="AE2914" s="41" t="str">
        <f t="shared" si="87"/>
        <v>CAPFOR_544_43_3_202324</v>
      </c>
      <c r="AF2914" s="41">
        <v>202324</v>
      </c>
      <c r="AG2914" s="41" t="s">
        <v>46</v>
      </c>
      <c r="AH2914" s="41">
        <v>544</v>
      </c>
      <c r="AI2914" s="41">
        <v>43</v>
      </c>
      <c r="AJ2914" s="41" t="s">
        <v>2051</v>
      </c>
      <c r="AK2914" s="41">
        <v>3</v>
      </c>
      <c r="AL2914" s="186">
        <v>100000</v>
      </c>
    </row>
    <row r="2915" spans="31:38" x14ac:dyDescent="0.35">
      <c r="AE2915" s="41" t="str">
        <f t="shared" si="87"/>
        <v>CAPFOR_544_44_3_202324</v>
      </c>
      <c r="AF2915" s="41">
        <v>202324</v>
      </c>
      <c r="AG2915" s="41" t="s">
        <v>46</v>
      </c>
      <c r="AH2915" s="41">
        <v>544</v>
      </c>
      <c r="AI2915" s="41">
        <v>44</v>
      </c>
      <c r="AJ2915" s="41" t="s">
        <v>3261</v>
      </c>
      <c r="AK2915" s="41">
        <v>3</v>
      </c>
      <c r="AL2915" s="186">
        <v>422957</v>
      </c>
    </row>
    <row r="2916" spans="31:38" x14ac:dyDescent="0.35">
      <c r="AE2916" s="41" t="str">
        <f t="shared" si="87"/>
        <v>CAPFOR_544_45_3_202324</v>
      </c>
      <c r="AF2916" s="41">
        <v>202324</v>
      </c>
      <c r="AG2916" s="41" t="s">
        <v>46</v>
      </c>
      <c r="AH2916" s="41">
        <v>544</v>
      </c>
      <c r="AI2916" s="41">
        <v>45</v>
      </c>
      <c r="AJ2916" s="41" t="s">
        <v>3262</v>
      </c>
      <c r="AK2916" s="41">
        <v>3</v>
      </c>
      <c r="AL2916" s="186">
        <v>523198</v>
      </c>
    </row>
    <row r="2917" spans="31:38" x14ac:dyDescent="0.35">
      <c r="AE2917" s="41" t="str">
        <f t="shared" si="87"/>
        <v>CAPFOR_544_46_3_202324</v>
      </c>
      <c r="AF2917" s="41">
        <v>202324</v>
      </c>
      <c r="AG2917" s="41" t="s">
        <v>46</v>
      </c>
      <c r="AH2917" s="41">
        <v>544</v>
      </c>
      <c r="AI2917" s="41">
        <v>46</v>
      </c>
      <c r="AJ2917" s="41" t="s">
        <v>2060</v>
      </c>
      <c r="AK2917" s="41">
        <v>3</v>
      </c>
      <c r="AL2917" s="186">
        <v>0</v>
      </c>
    </row>
    <row r="2918" spans="31:38" x14ac:dyDescent="0.35">
      <c r="AE2918" s="41" t="str">
        <f t="shared" si="87"/>
        <v>CAPFOR_544_47_3_202324</v>
      </c>
      <c r="AF2918" s="41">
        <v>202324</v>
      </c>
      <c r="AG2918" s="41" t="s">
        <v>46</v>
      </c>
      <c r="AH2918" s="41">
        <v>544</v>
      </c>
      <c r="AI2918" s="41">
        <v>47</v>
      </c>
      <c r="AJ2918" s="41" t="s">
        <v>2061</v>
      </c>
      <c r="AK2918" s="41">
        <v>3</v>
      </c>
      <c r="AL2918" s="186">
        <v>0</v>
      </c>
    </row>
    <row r="2919" spans="31:38" x14ac:dyDescent="0.35">
      <c r="AE2919" s="41" t="str">
        <f t="shared" si="87"/>
        <v>CAPFOR_544_48_3_202324</v>
      </c>
      <c r="AF2919" s="41">
        <v>202324</v>
      </c>
      <c r="AG2919" s="41" t="s">
        <v>46</v>
      </c>
      <c r="AH2919" s="41">
        <v>544</v>
      </c>
      <c r="AI2919" s="41">
        <v>48</v>
      </c>
      <c r="AJ2919" s="41" t="s">
        <v>2029</v>
      </c>
      <c r="AK2919" s="41">
        <v>3</v>
      </c>
      <c r="AL2919" s="186">
        <v>0</v>
      </c>
    </row>
    <row r="2920" spans="31:38" x14ac:dyDescent="0.35">
      <c r="AE2920" s="41" t="str">
        <f t="shared" si="87"/>
        <v>CAPFOR_544_49_3_202324</v>
      </c>
      <c r="AF2920" s="41">
        <v>202324</v>
      </c>
      <c r="AG2920" s="41" t="s">
        <v>46</v>
      </c>
      <c r="AH2920" s="41">
        <v>544</v>
      </c>
      <c r="AI2920" s="41">
        <v>49</v>
      </c>
      <c r="AJ2920" s="41" t="s">
        <v>2030</v>
      </c>
      <c r="AK2920" s="41">
        <v>3</v>
      </c>
      <c r="AL2920" s="186">
        <v>0</v>
      </c>
    </row>
    <row r="2921" spans="31:38" x14ac:dyDescent="0.35">
      <c r="AE2921" s="41" t="str">
        <f t="shared" si="87"/>
        <v>CAPFOR_544_50_3_202324</v>
      </c>
      <c r="AF2921" s="41">
        <v>202324</v>
      </c>
      <c r="AG2921" s="41" t="s">
        <v>46</v>
      </c>
      <c r="AH2921" s="41">
        <v>544</v>
      </c>
      <c r="AI2921" s="41">
        <v>50</v>
      </c>
      <c r="AJ2921" s="41" t="s">
        <v>2031</v>
      </c>
      <c r="AK2921" s="41">
        <v>3</v>
      </c>
      <c r="AL2921" s="186">
        <v>0</v>
      </c>
    </row>
    <row r="2922" spans="31:38" x14ac:dyDescent="0.35">
      <c r="AE2922" s="41" t="str">
        <f t="shared" si="87"/>
        <v>CAPFOR_545_1_1_202324</v>
      </c>
      <c r="AF2922" s="41">
        <v>202324</v>
      </c>
      <c r="AG2922" s="41" t="s">
        <v>46</v>
      </c>
      <c r="AH2922" s="41">
        <v>545</v>
      </c>
      <c r="AI2922" s="41">
        <v>1</v>
      </c>
      <c r="AJ2922" s="41" t="s">
        <v>1334</v>
      </c>
      <c r="AK2922" s="41">
        <v>1</v>
      </c>
      <c r="AL2922" s="186">
        <v>24415</v>
      </c>
    </row>
    <row r="2923" spans="31:38" x14ac:dyDescent="0.35">
      <c r="AE2923" s="41" t="str">
        <f t="shared" si="87"/>
        <v>CAPFOR_545_2_1_202324</v>
      </c>
      <c r="AF2923" s="41">
        <v>202324</v>
      </c>
      <c r="AG2923" s="41" t="s">
        <v>46</v>
      </c>
      <c r="AH2923" s="41">
        <v>545</v>
      </c>
      <c r="AI2923" s="41">
        <v>2</v>
      </c>
      <c r="AJ2923" s="41" t="s">
        <v>3254</v>
      </c>
      <c r="AK2923" s="41">
        <v>1</v>
      </c>
      <c r="AL2923" s="186">
        <v>285</v>
      </c>
    </row>
    <row r="2924" spans="31:38" x14ac:dyDescent="0.35">
      <c r="AE2924" s="41" t="str">
        <f t="shared" si="87"/>
        <v>CAPFOR_545_3_1_202324</v>
      </c>
      <c r="AF2924" s="41">
        <v>202324</v>
      </c>
      <c r="AG2924" s="41" t="s">
        <v>46</v>
      </c>
      <c r="AH2924" s="41">
        <v>545</v>
      </c>
      <c r="AI2924" s="41">
        <v>3</v>
      </c>
      <c r="AJ2924" s="41" t="s">
        <v>3165</v>
      </c>
      <c r="AK2924" s="41">
        <v>1</v>
      </c>
      <c r="AL2924" s="186">
        <v>32700</v>
      </c>
    </row>
    <row r="2925" spans="31:38" x14ac:dyDescent="0.35">
      <c r="AE2925" s="41" t="str">
        <f t="shared" si="87"/>
        <v>CAPFOR_545_4_1_202324</v>
      </c>
      <c r="AF2925" s="41">
        <v>202324</v>
      </c>
      <c r="AG2925" s="41" t="s">
        <v>46</v>
      </c>
      <c r="AH2925" s="41">
        <v>545</v>
      </c>
      <c r="AI2925" s="41">
        <v>4</v>
      </c>
      <c r="AJ2925" s="41" t="s">
        <v>3255</v>
      </c>
      <c r="AK2925" s="41">
        <v>1</v>
      </c>
      <c r="AL2925" s="186">
        <v>0</v>
      </c>
    </row>
    <row r="2926" spans="31:38" x14ac:dyDescent="0.35">
      <c r="AE2926" s="41" t="str">
        <f t="shared" si="87"/>
        <v>CAPFOR_545_5_1_202324</v>
      </c>
      <c r="AF2926" s="41">
        <v>202324</v>
      </c>
      <c r="AG2926" s="41" t="s">
        <v>46</v>
      </c>
      <c r="AH2926" s="41">
        <v>545</v>
      </c>
      <c r="AI2926" s="41">
        <v>5</v>
      </c>
      <c r="AJ2926" s="41" t="s">
        <v>664</v>
      </c>
      <c r="AK2926" s="41">
        <v>1</v>
      </c>
      <c r="AL2926" s="186">
        <v>700</v>
      </c>
    </row>
    <row r="2927" spans="31:38" x14ac:dyDescent="0.35">
      <c r="AE2927" s="41" t="str">
        <f t="shared" si="87"/>
        <v>CAPFOR_545_6_1_202324</v>
      </c>
      <c r="AF2927" s="41">
        <v>202324</v>
      </c>
      <c r="AG2927" s="41" t="s">
        <v>46</v>
      </c>
      <c r="AH2927" s="41">
        <v>545</v>
      </c>
      <c r="AI2927" s="41">
        <v>6</v>
      </c>
      <c r="AJ2927" s="41" t="s">
        <v>3192</v>
      </c>
      <c r="AK2927" s="41">
        <v>1</v>
      </c>
      <c r="AL2927" s="186">
        <v>15425</v>
      </c>
    </row>
    <row r="2928" spans="31:38" x14ac:dyDescent="0.35">
      <c r="AE2928" s="41" t="str">
        <f t="shared" si="87"/>
        <v>CAPFOR_545_7_1_202324</v>
      </c>
      <c r="AF2928" s="41">
        <v>202324</v>
      </c>
      <c r="AG2928" s="41" t="s">
        <v>46</v>
      </c>
      <c r="AH2928" s="41">
        <v>545</v>
      </c>
      <c r="AI2928" s="41">
        <v>7</v>
      </c>
      <c r="AJ2928" s="41" t="s">
        <v>2157</v>
      </c>
      <c r="AK2928" s="41">
        <v>1</v>
      </c>
      <c r="AL2928" s="186">
        <v>160</v>
      </c>
    </row>
    <row r="2929" spans="31:38" x14ac:dyDescent="0.35">
      <c r="AE2929" s="41" t="str">
        <f t="shared" si="87"/>
        <v>CAPFOR_545_8_1_202324</v>
      </c>
      <c r="AF2929" s="41">
        <v>202324</v>
      </c>
      <c r="AG2929" s="41" t="s">
        <v>46</v>
      </c>
      <c r="AH2929" s="41">
        <v>545</v>
      </c>
      <c r="AI2929" s="41">
        <v>8</v>
      </c>
      <c r="AJ2929" s="41" t="s">
        <v>3449</v>
      </c>
      <c r="AK2929" s="41">
        <v>1</v>
      </c>
      <c r="AL2929" s="186">
        <v>16285</v>
      </c>
    </row>
    <row r="2930" spans="31:38" x14ac:dyDescent="0.35">
      <c r="AE2930" s="41" t="str">
        <f t="shared" si="87"/>
        <v>CAPFOR_545_9_1_202324</v>
      </c>
      <c r="AF2930" s="41">
        <v>202324</v>
      </c>
      <c r="AG2930" s="41" t="s">
        <v>46</v>
      </c>
      <c r="AH2930" s="41">
        <v>545</v>
      </c>
      <c r="AI2930" s="41">
        <v>9</v>
      </c>
      <c r="AJ2930" s="41" t="s">
        <v>2322</v>
      </c>
      <c r="AK2930" s="41">
        <v>1</v>
      </c>
      <c r="AL2930" s="186">
        <v>0</v>
      </c>
    </row>
    <row r="2931" spans="31:38" x14ac:dyDescent="0.35">
      <c r="AE2931" s="41" t="str">
        <f t="shared" si="87"/>
        <v>CAPFOR_545_10_1_202324</v>
      </c>
      <c r="AF2931" s="41">
        <v>202324</v>
      </c>
      <c r="AG2931" s="41" t="s">
        <v>46</v>
      </c>
      <c r="AH2931" s="41">
        <v>545</v>
      </c>
      <c r="AI2931" s="41">
        <v>10</v>
      </c>
      <c r="AJ2931" s="41" t="s">
        <v>3196</v>
      </c>
      <c r="AK2931" s="41">
        <v>1</v>
      </c>
      <c r="AL2931" s="186">
        <v>300</v>
      </c>
    </row>
    <row r="2932" spans="31:38" x14ac:dyDescent="0.35">
      <c r="AE2932" s="41" t="str">
        <f t="shared" si="87"/>
        <v>CAPFOR_545_11_1_202324</v>
      </c>
      <c r="AF2932" s="41">
        <v>202324</v>
      </c>
      <c r="AG2932" s="41" t="s">
        <v>46</v>
      </c>
      <c r="AH2932" s="41">
        <v>545</v>
      </c>
      <c r="AI2932" s="41">
        <v>11</v>
      </c>
      <c r="AJ2932" s="41" t="s">
        <v>3450</v>
      </c>
      <c r="AK2932" s="41">
        <v>1</v>
      </c>
      <c r="AL2932" s="186">
        <v>300</v>
      </c>
    </row>
    <row r="2933" spans="31:38" x14ac:dyDescent="0.35">
      <c r="AE2933" s="41" t="str">
        <f t="shared" si="87"/>
        <v>CAPFOR_545_12_1_202324</v>
      </c>
      <c r="AF2933" s="41">
        <v>202324</v>
      </c>
      <c r="AG2933" s="41" t="s">
        <v>46</v>
      </c>
      <c r="AH2933" s="41">
        <v>545</v>
      </c>
      <c r="AI2933" s="41">
        <v>12</v>
      </c>
      <c r="AJ2933" s="41" t="s">
        <v>3170</v>
      </c>
      <c r="AK2933" s="41">
        <v>1</v>
      </c>
      <c r="AL2933" s="186">
        <v>0</v>
      </c>
    </row>
    <row r="2934" spans="31:38" x14ac:dyDescent="0.35">
      <c r="AE2934" s="41" t="str">
        <f t="shared" si="87"/>
        <v>CAPFOR_545_13_1_202324</v>
      </c>
      <c r="AF2934" s="41">
        <v>202324</v>
      </c>
      <c r="AG2934" s="41" t="s">
        <v>46</v>
      </c>
      <c r="AH2934" s="41">
        <v>545</v>
      </c>
      <c r="AI2934" s="41">
        <v>13</v>
      </c>
      <c r="AJ2934" s="41" t="s">
        <v>3451</v>
      </c>
      <c r="AK2934" s="41">
        <v>1</v>
      </c>
      <c r="AL2934" s="186">
        <v>73985</v>
      </c>
    </row>
    <row r="2935" spans="31:38" x14ac:dyDescent="0.35">
      <c r="AE2935" s="41" t="str">
        <f t="shared" si="87"/>
        <v>CAPFOR_545_14_1_202324</v>
      </c>
      <c r="AF2935" s="41">
        <v>202324</v>
      </c>
      <c r="AG2935" s="41" t="s">
        <v>46</v>
      </c>
      <c r="AH2935" s="41">
        <v>545</v>
      </c>
      <c r="AI2935" s="41">
        <v>14</v>
      </c>
      <c r="AJ2935" s="41" t="s">
        <v>3452</v>
      </c>
      <c r="AK2935" s="41">
        <v>1</v>
      </c>
      <c r="AL2935" s="186">
        <v>0</v>
      </c>
    </row>
    <row r="2936" spans="31:38" x14ac:dyDescent="0.35">
      <c r="AE2936" s="41" t="str">
        <f t="shared" si="87"/>
        <v>CAPFOR_545_15_1_202324</v>
      </c>
      <c r="AF2936" s="41">
        <v>202324</v>
      </c>
      <c r="AG2936" s="41" t="s">
        <v>46</v>
      </c>
      <c r="AH2936" s="41">
        <v>545</v>
      </c>
      <c r="AI2936" s="41">
        <v>15</v>
      </c>
      <c r="AJ2936" s="41" t="s">
        <v>3256</v>
      </c>
      <c r="AK2936" s="41">
        <v>1</v>
      </c>
      <c r="AL2936" s="186">
        <v>0</v>
      </c>
    </row>
    <row r="2937" spans="31:38" x14ac:dyDescent="0.35">
      <c r="AE2937" s="41" t="str">
        <f t="shared" si="87"/>
        <v>CAPFOR_545_16_1_202324</v>
      </c>
      <c r="AF2937" s="41">
        <v>202324</v>
      </c>
      <c r="AG2937" s="41" t="s">
        <v>46</v>
      </c>
      <c r="AH2937" s="41">
        <v>545</v>
      </c>
      <c r="AI2937" s="41">
        <v>16</v>
      </c>
      <c r="AJ2937" s="41" t="s">
        <v>3453</v>
      </c>
      <c r="AK2937" s="41">
        <v>1</v>
      </c>
      <c r="AL2937" s="186">
        <v>73985</v>
      </c>
    </row>
    <row r="2938" spans="31:38" x14ac:dyDescent="0.35">
      <c r="AE2938" s="41" t="str">
        <f t="shared" si="87"/>
        <v>CAPFOR_545_17_1_202324</v>
      </c>
      <c r="AF2938" s="41">
        <v>202324</v>
      </c>
      <c r="AG2938" s="41" t="s">
        <v>46</v>
      </c>
      <c r="AH2938" s="41">
        <v>545</v>
      </c>
      <c r="AI2938" s="41">
        <v>17</v>
      </c>
      <c r="AJ2938" s="41" t="s">
        <v>2010</v>
      </c>
      <c r="AK2938" s="41">
        <v>1</v>
      </c>
      <c r="AL2938" s="186">
        <v>0</v>
      </c>
    </row>
    <row r="2939" spans="31:38" x14ac:dyDescent="0.35">
      <c r="AE2939" s="41" t="str">
        <f t="shared" si="87"/>
        <v>CAPFOR_545_17.1_1_202324</v>
      </c>
      <c r="AF2939" s="41">
        <v>202324</v>
      </c>
      <c r="AG2939" s="41" t="s">
        <v>46</v>
      </c>
      <c r="AH2939" s="41">
        <v>545</v>
      </c>
      <c r="AI2939" s="41">
        <v>17.100000000000001</v>
      </c>
      <c r="AJ2939" s="41" t="s">
        <v>3494</v>
      </c>
      <c r="AK2939" s="41">
        <v>1</v>
      </c>
      <c r="AL2939" s="186">
        <v>600</v>
      </c>
    </row>
    <row r="2940" spans="31:38" x14ac:dyDescent="0.35">
      <c r="AE2940" s="41" t="str">
        <f t="shared" si="87"/>
        <v>CAPFOR_545_19_3_202324</v>
      </c>
      <c r="AF2940" s="41">
        <v>202324</v>
      </c>
      <c r="AG2940" s="41" t="s">
        <v>46</v>
      </c>
      <c r="AH2940" s="41">
        <v>545</v>
      </c>
      <c r="AI2940" s="41">
        <v>19</v>
      </c>
      <c r="AJ2940" s="41" t="s">
        <v>3258</v>
      </c>
      <c r="AK2940" s="41">
        <v>3</v>
      </c>
      <c r="AL2940" s="186">
        <v>73985</v>
      </c>
    </row>
    <row r="2941" spans="31:38" x14ac:dyDescent="0.35">
      <c r="AE2941" s="41" t="str">
        <f t="shared" si="87"/>
        <v>CAPFOR_545_20_3_202324</v>
      </c>
      <c r="AF2941" s="41">
        <v>202324</v>
      </c>
      <c r="AG2941" s="41" t="s">
        <v>46</v>
      </c>
      <c r="AH2941" s="41">
        <v>545</v>
      </c>
      <c r="AI2941" s="41">
        <v>20</v>
      </c>
      <c r="AJ2941" s="41" t="s">
        <v>1308</v>
      </c>
      <c r="AK2941" s="41">
        <v>3</v>
      </c>
      <c r="AL2941" s="186">
        <v>0</v>
      </c>
    </row>
    <row r="2942" spans="31:38" x14ac:dyDescent="0.35">
      <c r="AE2942" s="41" t="str">
        <f t="shared" si="87"/>
        <v>CAPFOR_545_21_3_202324</v>
      </c>
      <c r="AF2942" s="41">
        <v>202324</v>
      </c>
      <c r="AG2942" s="41" t="s">
        <v>46</v>
      </c>
      <c r="AH2942" s="41">
        <v>545</v>
      </c>
      <c r="AI2942" s="41">
        <v>21</v>
      </c>
      <c r="AJ2942" s="41" t="s">
        <v>1309</v>
      </c>
      <c r="AK2942" s="41">
        <v>3</v>
      </c>
      <c r="AL2942" s="186">
        <v>50</v>
      </c>
    </row>
    <row r="2943" spans="31:38" x14ac:dyDescent="0.35">
      <c r="AE2943" s="41" t="str">
        <f t="shared" si="87"/>
        <v>CAPFOR_545_22_3_202324</v>
      </c>
      <c r="AF2943" s="41">
        <v>202324</v>
      </c>
      <c r="AG2943" s="41" t="s">
        <v>46</v>
      </c>
      <c r="AH2943" s="41">
        <v>545</v>
      </c>
      <c r="AI2943" s="41">
        <v>22</v>
      </c>
      <c r="AJ2943" s="41" t="s">
        <v>3454</v>
      </c>
      <c r="AK2943" s="41">
        <v>3</v>
      </c>
      <c r="AL2943" s="186">
        <v>50</v>
      </c>
    </row>
    <row r="2944" spans="31:38" x14ac:dyDescent="0.35">
      <c r="AE2944" s="41" t="str">
        <f t="shared" si="87"/>
        <v>CAPFOR_545_23_3_202324</v>
      </c>
      <c r="AF2944" s="41">
        <v>202324</v>
      </c>
      <c r="AG2944" s="41" t="s">
        <v>46</v>
      </c>
      <c r="AH2944" s="41">
        <v>545</v>
      </c>
      <c r="AI2944" s="41">
        <v>23</v>
      </c>
      <c r="AJ2944" s="41" t="s">
        <v>2027</v>
      </c>
      <c r="AK2944" s="41">
        <v>3</v>
      </c>
      <c r="AL2944" s="186">
        <v>35555</v>
      </c>
    </row>
    <row r="2945" spans="31:38" x14ac:dyDescent="0.35">
      <c r="AE2945" s="41" t="str">
        <f t="shared" si="87"/>
        <v>CAPFOR_545_25_3_202324</v>
      </c>
      <c r="AF2945" s="41">
        <v>202324</v>
      </c>
      <c r="AG2945" s="41" t="s">
        <v>46</v>
      </c>
      <c r="AH2945" s="41">
        <v>545</v>
      </c>
      <c r="AI2945" s="41">
        <v>25</v>
      </c>
      <c r="AJ2945" s="41" t="s">
        <v>1370</v>
      </c>
      <c r="AK2945" s="41">
        <v>3</v>
      </c>
      <c r="AL2945" s="186">
        <v>0</v>
      </c>
    </row>
    <row r="2946" spans="31:38" x14ac:dyDescent="0.35">
      <c r="AE2946" s="41" t="str">
        <f t="shared" si="87"/>
        <v>CAPFOR_545_26_3_202324</v>
      </c>
      <c r="AF2946" s="41">
        <v>202324</v>
      </c>
      <c r="AG2946" s="41" t="s">
        <v>46</v>
      </c>
      <c r="AH2946" s="41">
        <v>545</v>
      </c>
      <c r="AI2946" s="41">
        <v>26</v>
      </c>
      <c r="AJ2946" s="41" t="s">
        <v>2032</v>
      </c>
      <c r="AK2946" s="41">
        <v>3</v>
      </c>
      <c r="AL2946" s="186">
        <v>2000</v>
      </c>
    </row>
    <row r="2947" spans="31:38" x14ac:dyDescent="0.35">
      <c r="AE2947" s="41" t="str">
        <f t="shared" si="87"/>
        <v>CAPFOR_545_27_3_202324</v>
      </c>
      <c r="AF2947" s="41">
        <v>202324</v>
      </c>
      <c r="AG2947" s="41" t="s">
        <v>46</v>
      </c>
      <c r="AH2947" s="41">
        <v>545</v>
      </c>
      <c r="AI2947" s="41">
        <v>27</v>
      </c>
      <c r="AJ2947" s="41" t="s">
        <v>2033</v>
      </c>
      <c r="AK2947" s="41">
        <v>3</v>
      </c>
      <c r="AL2947" s="186">
        <v>0</v>
      </c>
    </row>
    <row r="2948" spans="31:38" x14ac:dyDescent="0.35">
      <c r="AE2948" s="41" t="str">
        <f t="shared" si="87"/>
        <v>CAPFOR_545_28_3_202324</v>
      </c>
      <c r="AF2948" s="41">
        <v>202324</v>
      </c>
      <c r="AG2948" s="41" t="s">
        <v>46</v>
      </c>
      <c r="AH2948" s="41">
        <v>545</v>
      </c>
      <c r="AI2948" s="41">
        <v>28</v>
      </c>
      <c r="AJ2948" s="41" t="s">
        <v>2034</v>
      </c>
      <c r="AK2948" s="41">
        <v>3</v>
      </c>
      <c r="AL2948" s="186">
        <v>200</v>
      </c>
    </row>
    <row r="2949" spans="31:38" x14ac:dyDescent="0.35">
      <c r="AE2949" s="41" t="str">
        <f t="shared" si="87"/>
        <v>CAPFOR_545_29_3_202324</v>
      </c>
      <c r="AF2949" s="41">
        <v>202324</v>
      </c>
      <c r="AG2949" s="41" t="s">
        <v>46</v>
      </c>
      <c r="AH2949" s="41">
        <v>545</v>
      </c>
      <c r="AI2949" s="41">
        <v>29</v>
      </c>
      <c r="AJ2949" s="41" t="s">
        <v>2035</v>
      </c>
      <c r="AK2949" s="41">
        <v>3</v>
      </c>
      <c r="AL2949" s="186">
        <v>0</v>
      </c>
    </row>
    <row r="2950" spans="31:38" x14ac:dyDescent="0.35">
      <c r="AE2950" s="41" t="str">
        <f t="shared" ref="AE2950:AE3013" si="88">AG2950&amp;"_"&amp;AH2950&amp;"_"&amp;AI2950&amp;"_"&amp;AK2950&amp;"_"&amp;AF2950</f>
        <v>CAPFOR_545_30_3_202324</v>
      </c>
      <c r="AF2950" s="41">
        <v>202324</v>
      </c>
      <c r="AG2950" s="41" t="s">
        <v>46</v>
      </c>
      <c r="AH2950" s="41">
        <v>545</v>
      </c>
      <c r="AI2950" s="41">
        <v>30</v>
      </c>
      <c r="AJ2950" s="41" t="s">
        <v>1357</v>
      </c>
      <c r="AK2950" s="41">
        <v>3</v>
      </c>
      <c r="AL2950" s="186">
        <v>1905</v>
      </c>
    </row>
    <row r="2951" spans="31:38" x14ac:dyDescent="0.35">
      <c r="AE2951" s="41" t="str">
        <f t="shared" si="88"/>
        <v>CAPFOR_545_30.1_3_202324</v>
      </c>
      <c r="AF2951" s="41">
        <v>202324</v>
      </c>
      <c r="AG2951" s="41" t="s">
        <v>46</v>
      </c>
      <c r="AH2951" s="41">
        <v>545</v>
      </c>
      <c r="AI2951" s="41">
        <v>30.1</v>
      </c>
      <c r="AJ2951" s="41" t="s">
        <v>3616</v>
      </c>
      <c r="AK2951" s="41">
        <v>3</v>
      </c>
      <c r="AL2951" s="186">
        <v>1905</v>
      </c>
    </row>
    <row r="2952" spans="31:38" x14ac:dyDescent="0.35">
      <c r="AE2952" s="41" t="str">
        <f t="shared" si="88"/>
        <v>CAPFOR_545_30.2_3_202324</v>
      </c>
      <c r="AF2952" s="41">
        <v>202324</v>
      </c>
      <c r="AG2952" s="41" t="s">
        <v>46</v>
      </c>
      <c r="AH2952" s="41">
        <v>545</v>
      </c>
      <c r="AI2952" s="41">
        <v>30.2</v>
      </c>
      <c r="AJ2952" s="41" t="s">
        <v>3617</v>
      </c>
      <c r="AK2952" s="41">
        <v>3</v>
      </c>
      <c r="AL2952" s="186">
        <v>0</v>
      </c>
    </row>
    <row r="2953" spans="31:38" x14ac:dyDescent="0.35">
      <c r="AE2953" s="41" t="str">
        <f t="shared" si="88"/>
        <v>CAPFOR_545_31_3_202324</v>
      </c>
      <c r="AF2953" s="41">
        <v>202324</v>
      </c>
      <c r="AG2953" s="41" t="s">
        <v>46</v>
      </c>
      <c r="AH2953" s="41">
        <v>545</v>
      </c>
      <c r="AI2953" s="41">
        <v>31</v>
      </c>
      <c r="AJ2953" s="41" t="s">
        <v>1358</v>
      </c>
      <c r="AK2953" s="41">
        <v>3</v>
      </c>
      <c r="AL2953" s="186">
        <v>34325</v>
      </c>
    </row>
    <row r="2954" spans="31:38" x14ac:dyDescent="0.35">
      <c r="AE2954" s="41" t="str">
        <f t="shared" si="88"/>
        <v>CAPFOR_545_31.1_3_202324</v>
      </c>
      <c r="AF2954" s="41">
        <v>202324</v>
      </c>
      <c r="AG2954" s="41" t="s">
        <v>46</v>
      </c>
      <c r="AH2954" s="41">
        <v>545</v>
      </c>
      <c r="AI2954" s="41">
        <v>31.1</v>
      </c>
      <c r="AJ2954" s="41" t="s">
        <v>2038</v>
      </c>
      <c r="AK2954" s="41">
        <v>3</v>
      </c>
      <c r="AL2954" s="186">
        <v>34325</v>
      </c>
    </row>
    <row r="2955" spans="31:38" x14ac:dyDescent="0.35">
      <c r="AE2955" s="41" t="str">
        <f t="shared" si="88"/>
        <v>CAPFOR_545_31.2_3_202324</v>
      </c>
      <c r="AF2955" s="41">
        <v>202324</v>
      </c>
      <c r="AG2955" s="41" t="s">
        <v>46</v>
      </c>
      <c r="AH2955" s="41">
        <v>545</v>
      </c>
      <c r="AI2955" s="41">
        <v>31.2</v>
      </c>
      <c r="AJ2955" s="41" t="s">
        <v>2039</v>
      </c>
      <c r="AK2955" s="41">
        <v>3</v>
      </c>
      <c r="AL2955" s="186">
        <v>0</v>
      </c>
    </row>
    <row r="2956" spans="31:38" x14ac:dyDescent="0.35">
      <c r="AE2956" s="41" t="str">
        <f t="shared" si="88"/>
        <v>CAPFOR_545_32_3_202324</v>
      </c>
      <c r="AF2956" s="41">
        <v>202324</v>
      </c>
      <c r="AG2956" s="41" t="s">
        <v>46</v>
      </c>
      <c r="AH2956" s="41">
        <v>545</v>
      </c>
      <c r="AI2956" s="41">
        <v>32</v>
      </c>
      <c r="AJ2956" s="41" t="s">
        <v>3455</v>
      </c>
      <c r="AK2956" s="41">
        <v>3</v>
      </c>
      <c r="AL2956" s="186">
        <v>73985</v>
      </c>
    </row>
    <row r="2957" spans="31:38" x14ac:dyDescent="0.35">
      <c r="AE2957" s="41" t="str">
        <f t="shared" si="88"/>
        <v>CAPFOR_545_33_3_202324</v>
      </c>
      <c r="AF2957" s="41">
        <v>202324</v>
      </c>
      <c r="AG2957" s="41" t="s">
        <v>46</v>
      </c>
      <c r="AH2957" s="41">
        <v>545</v>
      </c>
      <c r="AI2957" s="41">
        <v>33</v>
      </c>
      <c r="AJ2957" s="41" t="s">
        <v>2043</v>
      </c>
      <c r="AK2957" s="41">
        <v>3</v>
      </c>
      <c r="AL2957" s="186">
        <v>173932</v>
      </c>
    </row>
    <row r="2958" spans="31:38" x14ac:dyDescent="0.35">
      <c r="AE2958" s="41" t="str">
        <f t="shared" si="88"/>
        <v>CAPFOR_545_33.5_3_202324</v>
      </c>
      <c r="AF2958" s="41">
        <v>202324</v>
      </c>
      <c r="AG2958" s="41" t="s">
        <v>46</v>
      </c>
      <c r="AH2958" s="41">
        <v>545</v>
      </c>
      <c r="AI2958" s="41">
        <v>33.5</v>
      </c>
      <c r="AJ2958" s="41" t="s">
        <v>3281</v>
      </c>
      <c r="AK2958" s="41">
        <v>3</v>
      </c>
      <c r="AL2958" s="186">
        <v>0</v>
      </c>
    </row>
    <row r="2959" spans="31:38" x14ac:dyDescent="0.35">
      <c r="AE2959" s="41" t="str">
        <f t="shared" si="88"/>
        <v>CAPFOR_545_34_3_202324</v>
      </c>
      <c r="AF2959" s="41">
        <v>202324</v>
      </c>
      <c r="AG2959" s="41" t="s">
        <v>46</v>
      </c>
      <c r="AH2959" s="41">
        <v>545</v>
      </c>
      <c r="AI2959" s="41">
        <v>34</v>
      </c>
      <c r="AJ2959" s="41" t="s">
        <v>3456</v>
      </c>
      <c r="AK2959" s="41">
        <v>3</v>
      </c>
      <c r="AL2959" s="186">
        <v>36230</v>
      </c>
    </row>
    <row r="2960" spans="31:38" x14ac:dyDescent="0.35">
      <c r="AE2960" s="41" t="str">
        <f t="shared" si="88"/>
        <v>CAPFOR_545_35_3_202324</v>
      </c>
      <c r="AF2960" s="41">
        <v>202324</v>
      </c>
      <c r="AG2960" s="41" t="s">
        <v>46</v>
      </c>
      <c r="AH2960" s="41">
        <v>545</v>
      </c>
      <c r="AI2960" s="41">
        <v>35</v>
      </c>
      <c r="AJ2960" s="41" t="s">
        <v>2044</v>
      </c>
      <c r="AK2960" s="41">
        <v>3</v>
      </c>
      <c r="AL2960" s="186">
        <v>1838</v>
      </c>
    </row>
    <row r="2961" spans="31:38" x14ac:dyDescent="0.35">
      <c r="AE2961" s="41" t="str">
        <f t="shared" si="88"/>
        <v>CAPFOR_545_36_3_202324</v>
      </c>
      <c r="AF2961" s="41">
        <v>202324</v>
      </c>
      <c r="AG2961" s="41" t="s">
        <v>46</v>
      </c>
      <c r="AH2961" s="41">
        <v>545</v>
      </c>
      <c r="AI2961" s="41">
        <v>36</v>
      </c>
      <c r="AJ2961" s="41" t="s">
        <v>3457</v>
      </c>
      <c r="AK2961" s="41">
        <v>3</v>
      </c>
      <c r="AL2961" s="186">
        <v>34392</v>
      </c>
    </row>
    <row r="2962" spans="31:38" x14ac:dyDescent="0.35">
      <c r="AE2962" s="41" t="str">
        <f t="shared" si="88"/>
        <v>CAPFOR_545_37_3_202324</v>
      </c>
      <c r="AF2962" s="41">
        <v>202324</v>
      </c>
      <c r="AG2962" s="41" t="s">
        <v>46</v>
      </c>
      <c r="AH2962" s="41">
        <v>545</v>
      </c>
      <c r="AI2962" s="41">
        <v>37</v>
      </c>
      <c r="AJ2962" s="41" t="s">
        <v>3458</v>
      </c>
      <c r="AK2962" s="41">
        <v>3</v>
      </c>
      <c r="AL2962" s="186">
        <v>208324</v>
      </c>
    </row>
    <row r="2963" spans="31:38" x14ac:dyDescent="0.35">
      <c r="AE2963" s="41" t="str">
        <f t="shared" si="88"/>
        <v>CAPFOR_545_38_3_202324</v>
      </c>
      <c r="AF2963" s="41">
        <v>202324</v>
      </c>
      <c r="AG2963" s="41" t="s">
        <v>46</v>
      </c>
      <c r="AH2963" s="41">
        <v>545</v>
      </c>
      <c r="AI2963" s="41">
        <v>38</v>
      </c>
      <c r="AJ2963" s="41" t="s">
        <v>2046</v>
      </c>
      <c r="AK2963" s="41">
        <v>3</v>
      </c>
      <c r="AL2963" s="186">
        <v>214542</v>
      </c>
    </row>
    <row r="2964" spans="31:38" x14ac:dyDescent="0.35">
      <c r="AE2964" s="41" t="str">
        <f t="shared" si="88"/>
        <v>CAPFOR_545_39_3_202324</v>
      </c>
      <c r="AF2964" s="41">
        <v>202324</v>
      </c>
      <c r="AG2964" s="41" t="s">
        <v>46</v>
      </c>
      <c r="AH2964" s="41">
        <v>545</v>
      </c>
      <c r="AI2964" s="41">
        <v>39</v>
      </c>
      <c r="AJ2964" s="41" t="s">
        <v>2047</v>
      </c>
      <c r="AK2964" s="41">
        <v>3</v>
      </c>
      <c r="AL2964" s="186">
        <v>730</v>
      </c>
    </row>
    <row r="2965" spans="31:38" x14ac:dyDescent="0.35">
      <c r="AE2965" s="41" t="str">
        <f t="shared" si="88"/>
        <v>CAPFOR_545_40_3_202324</v>
      </c>
      <c r="AF2965" s="41">
        <v>202324</v>
      </c>
      <c r="AG2965" s="41" t="s">
        <v>46</v>
      </c>
      <c r="AH2965" s="41">
        <v>545</v>
      </c>
      <c r="AI2965" s="41">
        <v>40</v>
      </c>
      <c r="AJ2965" s="41" t="s">
        <v>2048</v>
      </c>
      <c r="AK2965" s="41">
        <v>3</v>
      </c>
      <c r="AL2965" s="186">
        <v>66000</v>
      </c>
    </row>
    <row r="2966" spans="31:38" x14ac:dyDescent="0.35">
      <c r="AE2966" s="41" t="str">
        <f t="shared" si="88"/>
        <v>CAPFOR_545_41_3_202324</v>
      </c>
      <c r="AF2966" s="41">
        <v>202324</v>
      </c>
      <c r="AG2966" s="41" t="s">
        <v>46</v>
      </c>
      <c r="AH2966" s="41">
        <v>545</v>
      </c>
      <c r="AI2966" s="41">
        <v>41</v>
      </c>
      <c r="AJ2966" s="41" t="s">
        <v>2049</v>
      </c>
      <c r="AK2966" s="41">
        <v>3</v>
      </c>
      <c r="AL2966" s="186">
        <v>215309</v>
      </c>
    </row>
    <row r="2967" spans="31:38" x14ac:dyDescent="0.35">
      <c r="AE2967" s="41" t="str">
        <f t="shared" si="88"/>
        <v>CAPFOR_545_42_3_202324</v>
      </c>
      <c r="AF2967" s="41">
        <v>202324</v>
      </c>
      <c r="AG2967" s="41" t="s">
        <v>46</v>
      </c>
      <c r="AH2967" s="41">
        <v>545</v>
      </c>
      <c r="AI2967" s="41">
        <v>42</v>
      </c>
      <c r="AJ2967" s="41" t="s">
        <v>2050</v>
      </c>
      <c r="AK2967" s="41">
        <v>3</v>
      </c>
      <c r="AL2967" s="186">
        <v>994</v>
      </c>
    </row>
    <row r="2968" spans="31:38" x14ac:dyDescent="0.35">
      <c r="AE2968" s="41" t="str">
        <f t="shared" si="88"/>
        <v>CAPFOR_545_43_3_202324</v>
      </c>
      <c r="AF2968" s="41">
        <v>202324</v>
      </c>
      <c r="AG2968" s="41" t="s">
        <v>46</v>
      </c>
      <c r="AH2968" s="41">
        <v>545</v>
      </c>
      <c r="AI2968" s="41">
        <v>43</v>
      </c>
      <c r="AJ2968" s="41" t="s">
        <v>2051</v>
      </c>
      <c r="AK2968" s="41">
        <v>3</v>
      </c>
      <c r="AL2968" s="186">
        <v>20000</v>
      </c>
    </row>
    <row r="2969" spans="31:38" x14ac:dyDescent="0.35">
      <c r="AE2969" s="41" t="str">
        <f t="shared" si="88"/>
        <v>CAPFOR_545_44_3_202324</v>
      </c>
      <c r="AF2969" s="41">
        <v>202324</v>
      </c>
      <c r="AG2969" s="41" t="s">
        <v>46</v>
      </c>
      <c r="AH2969" s="41">
        <v>545</v>
      </c>
      <c r="AI2969" s="41">
        <v>44</v>
      </c>
      <c r="AJ2969" s="41" t="s">
        <v>3261</v>
      </c>
      <c r="AK2969" s="41">
        <v>3</v>
      </c>
      <c r="AL2969" s="186">
        <v>225803</v>
      </c>
    </row>
    <row r="2970" spans="31:38" x14ac:dyDescent="0.35">
      <c r="AE2970" s="41" t="str">
        <f t="shared" si="88"/>
        <v>CAPFOR_545_45_3_202324</v>
      </c>
      <c r="AF2970" s="41">
        <v>202324</v>
      </c>
      <c r="AG2970" s="41" t="s">
        <v>46</v>
      </c>
      <c r="AH2970" s="41">
        <v>545</v>
      </c>
      <c r="AI2970" s="41">
        <v>45</v>
      </c>
      <c r="AJ2970" s="41" t="s">
        <v>3262</v>
      </c>
      <c r="AK2970" s="41">
        <v>3</v>
      </c>
      <c r="AL2970" s="186">
        <v>248383</v>
      </c>
    </row>
    <row r="2971" spans="31:38" x14ac:dyDescent="0.35">
      <c r="AE2971" s="41" t="str">
        <f t="shared" si="88"/>
        <v>CAPFOR_545_46_3_202324</v>
      </c>
      <c r="AF2971" s="41">
        <v>202324</v>
      </c>
      <c r="AG2971" s="41" t="s">
        <v>46</v>
      </c>
      <c r="AH2971" s="41">
        <v>545</v>
      </c>
      <c r="AI2971" s="41">
        <v>46</v>
      </c>
      <c r="AJ2971" s="41" t="s">
        <v>2060</v>
      </c>
      <c r="AK2971" s="41">
        <v>3</v>
      </c>
      <c r="AL2971" s="186">
        <v>0</v>
      </c>
    </row>
    <row r="2972" spans="31:38" x14ac:dyDescent="0.35">
      <c r="AE2972" s="41" t="str">
        <f t="shared" si="88"/>
        <v>CAPFOR_545_47_3_202324</v>
      </c>
      <c r="AF2972" s="41">
        <v>202324</v>
      </c>
      <c r="AG2972" s="41" t="s">
        <v>46</v>
      </c>
      <c r="AH2972" s="41">
        <v>545</v>
      </c>
      <c r="AI2972" s="41">
        <v>47</v>
      </c>
      <c r="AJ2972" s="41" t="s">
        <v>2061</v>
      </c>
      <c r="AK2972" s="41">
        <v>3</v>
      </c>
      <c r="AL2972" s="186">
        <v>0</v>
      </c>
    </row>
    <row r="2973" spans="31:38" x14ac:dyDescent="0.35">
      <c r="AE2973" s="41" t="str">
        <f t="shared" si="88"/>
        <v>CAPFOR_545_48_3_202324</v>
      </c>
      <c r="AF2973" s="41">
        <v>202324</v>
      </c>
      <c r="AG2973" s="41" t="s">
        <v>46</v>
      </c>
      <c r="AH2973" s="41">
        <v>545</v>
      </c>
      <c r="AI2973" s="41">
        <v>48</v>
      </c>
      <c r="AJ2973" s="41" t="s">
        <v>2029</v>
      </c>
      <c r="AK2973" s="41">
        <v>3</v>
      </c>
      <c r="AL2973" s="186">
        <v>0</v>
      </c>
    </row>
    <row r="2974" spans="31:38" x14ac:dyDescent="0.35">
      <c r="AE2974" s="41" t="str">
        <f t="shared" si="88"/>
        <v>CAPFOR_545_49_3_202324</v>
      </c>
      <c r="AF2974" s="41">
        <v>202324</v>
      </c>
      <c r="AG2974" s="41" t="s">
        <v>46</v>
      </c>
      <c r="AH2974" s="41">
        <v>545</v>
      </c>
      <c r="AI2974" s="41">
        <v>49</v>
      </c>
      <c r="AJ2974" s="41" t="s">
        <v>2030</v>
      </c>
      <c r="AK2974" s="41">
        <v>3</v>
      </c>
      <c r="AL2974" s="186">
        <v>0</v>
      </c>
    </row>
    <row r="2975" spans="31:38" x14ac:dyDescent="0.35">
      <c r="AE2975" s="41" t="str">
        <f t="shared" si="88"/>
        <v>CAPFOR_545_50_3_202324</v>
      </c>
      <c r="AF2975" s="41">
        <v>202324</v>
      </c>
      <c r="AG2975" s="41" t="s">
        <v>46</v>
      </c>
      <c r="AH2975" s="41">
        <v>545</v>
      </c>
      <c r="AI2975" s="41">
        <v>50</v>
      </c>
      <c r="AJ2975" s="41" t="s">
        <v>2031</v>
      </c>
      <c r="AK2975" s="41">
        <v>3</v>
      </c>
      <c r="AL2975" s="186">
        <v>0</v>
      </c>
    </row>
    <row r="2976" spans="31:38" x14ac:dyDescent="0.35">
      <c r="AE2976" s="41" t="str">
        <f t="shared" si="88"/>
        <v>CAPFOR_546_1_1_202324</v>
      </c>
      <c r="AF2976" s="41">
        <v>202324</v>
      </c>
      <c r="AG2976" s="41" t="s">
        <v>46</v>
      </c>
      <c r="AH2976" s="41">
        <v>546</v>
      </c>
      <c r="AI2976" s="41">
        <v>1</v>
      </c>
      <c r="AJ2976" s="41" t="s">
        <v>1334</v>
      </c>
      <c r="AK2976" s="41">
        <v>1</v>
      </c>
      <c r="AL2976" s="186">
        <v>25407</v>
      </c>
    </row>
    <row r="2977" spans="31:38" x14ac:dyDescent="0.35">
      <c r="AE2977" s="41" t="str">
        <f t="shared" si="88"/>
        <v>CAPFOR_546_2_1_202324</v>
      </c>
      <c r="AF2977" s="41">
        <v>202324</v>
      </c>
      <c r="AG2977" s="41" t="s">
        <v>46</v>
      </c>
      <c r="AH2977" s="41">
        <v>546</v>
      </c>
      <c r="AI2977" s="41">
        <v>2</v>
      </c>
      <c r="AJ2977" s="41" t="s">
        <v>3254</v>
      </c>
      <c r="AK2977" s="41">
        <v>1</v>
      </c>
      <c r="AL2977" s="186">
        <v>0</v>
      </c>
    </row>
    <row r="2978" spans="31:38" x14ac:dyDescent="0.35">
      <c r="AE2978" s="41" t="str">
        <f t="shared" si="88"/>
        <v>CAPFOR_546_3_1_202324</v>
      </c>
      <c r="AF2978" s="41">
        <v>202324</v>
      </c>
      <c r="AG2978" s="41" t="s">
        <v>46</v>
      </c>
      <c r="AH2978" s="41">
        <v>546</v>
      </c>
      <c r="AI2978" s="41">
        <v>3</v>
      </c>
      <c r="AJ2978" s="41" t="s">
        <v>3165</v>
      </c>
      <c r="AK2978" s="41">
        <v>1</v>
      </c>
      <c r="AL2978" s="186">
        <v>1451</v>
      </c>
    </row>
    <row r="2979" spans="31:38" x14ac:dyDescent="0.35">
      <c r="AE2979" s="41" t="str">
        <f t="shared" si="88"/>
        <v>CAPFOR_546_4_1_202324</v>
      </c>
      <c r="AF2979" s="41">
        <v>202324</v>
      </c>
      <c r="AG2979" s="41" t="s">
        <v>46</v>
      </c>
      <c r="AH2979" s="41">
        <v>546</v>
      </c>
      <c r="AI2979" s="41">
        <v>4</v>
      </c>
      <c r="AJ2979" s="41" t="s">
        <v>3255</v>
      </c>
      <c r="AK2979" s="41">
        <v>1</v>
      </c>
      <c r="AL2979" s="186">
        <v>1146</v>
      </c>
    </row>
    <row r="2980" spans="31:38" x14ac:dyDescent="0.35">
      <c r="AE2980" s="41" t="str">
        <f t="shared" si="88"/>
        <v>CAPFOR_546_5_1_202324</v>
      </c>
      <c r="AF2980" s="41">
        <v>202324</v>
      </c>
      <c r="AG2980" s="41" t="s">
        <v>46</v>
      </c>
      <c r="AH2980" s="41">
        <v>546</v>
      </c>
      <c r="AI2980" s="41">
        <v>5</v>
      </c>
      <c r="AJ2980" s="41" t="s">
        <v>664</v>
      </c>
      <c r="AK2980" s="41">
        <v>1</v>
      </c>
      <c r="AL2980" s="186">
        <v>6475</v>
      </c>
    </row>
    <row r="2981" spans="31:38" x14ac:dyDescent="0.35">
      <c r="AE2981" s="41" t="str">
        <f t="shared" si="88"/>
        <v>CAPFOR_546_6_1_202324</v>
      </c>
      <c r="AF2981" s="41">
        <v>202324</v>
      </c>
      <c r="AG2981" s="41" t="s">
        <v>46</v>
      </c>
      <c r="AH2981" s="41">
        <v>546</v>
      </c>
      <c r="AI2981" s="41">
        <v>6</v>
      </c>
      <c r="AJ2981" s="41" t="s">
        <v>3192</v>
      </c>
      <c r="AK2981" s="41">
        <v>1</v>
      </c>
      <c r="AL2981" s="186">
        <v>2749</v>
      </c>
    </row>
    <row r="2982" spans="31:38" x14ac:dyDescent="0.35">
      <c r="AE2982" s="41" t="str">
        <f t="shared" si="88"/>
        <v>CAPFOR_546_7_1_202324</v>
      </c>
      <c r="AF2982" s="41">
        <v>202324</v>
      </c>
      <c r="AG2982" s="41" t="s">
        <v>46</v>
      </c>
      <c r="AH2982" s="41">
        <v>546</v>
      </c>
      <c r="AI2982" s="41">
        <v>7</v>
      </c>
      <c r="AJ2982" s="41" t="s">
        <v>2157</v>
      </c>
      <c r="AK2982" s="41">
        <v>1</v>
      </c>
      <c r="AL2982" s="186">
        <v>4191</v>
      </c>
    </row>
    <row r="2983" spans="31:38" x14ac:dyDescent="0.35">
      <c r="AE2983" s="41" t="str">
        <f t="shared" si="88"/>
        <v>CAPFOR_546_8_1_202324</v>
      </c>
      <c r="AF2983" s="41">
        <v>202324</v>
      </c>
      <c r="AG2983" s="41" t="s">
        <v>46</v>
      </c>
      <c r="AH2983" s="41">
        <v>546</v>
      </c>
      <c r="AI2983" s="41">
        <v>8</v>
      </c>
      <c r="AJ2983" s="41" t="s">
        <v>3449</v>
      </c>
      <c r="AK2983" s="41">
        <v>1</v>
      </c>
      <c r="AL2983" s="186">
        <v>14561</v>
      </c>
    </row>
    <row r="2984" spans="31:38" x14ac:dyDescent="0.35">
      <c r="AE2984" s="41" t="str">
        <f t="shared" si="88"/>
        <v>CAPFOR_546_9_1_202324</v>
      </c>
      <c r="AF2984" s="41">
        <v>202324</v>
      </c>
      <c r="AG2984" s="41" t="s">
        <v>46</v>
      </c>
      <c r="AH2984" s="41">
        <v>546</v>
      </c>
      <c r="AI2984" s="41">
        <v>9</v>
      </c>
      <c r="AJ2984" s="41" t="s">
        <v>2322</v>
      </c>
      <c r="AK2984" s="41">
        <v>1</v>
      </c>
      <c r="AL2984" s="186">
        <v>0</v>
      </c>
    </row>
    <row r="2985" spans="31:38" x14ac:dyDescent="0.35">
      <c r="AE2985" s="41" t="str">
        <f t="shared" si="88"/>
        <v>CAPFOR_546_10_1_202324</v>
      </c>
      <c r="AF2985" s="41">
        <v>202324</v>
      </c>
      <c r="AG2985" s="41" t="s">
        <v>46</v>
      </c>
      <c r="AH2985" s="41">
        <v>546</v>
      </c>
      <c r="AI2985" s="41">
        <v>10</v>
      </c>
      <c r="AJ2985" s="41" t="s">
        <v>3196</v>
      </c>
      <c r="AK2985" s="41">
        <v>1</v>
      </c>
      <c r="AL2985" s="186">
        <v>1100</v>
      </c>
    </row>
    <row r="2986" spans="31:38" x14ac:dyDescent="0.35">
      <c r="AE2986" s="41" t="str">
        <f t="shared" si="88"/>
        <v>CAPFOR_546_11_1_202324</v>
      </c>
      <c r="AF2986" s="41">
        <v>202324</v>
      </c>
      <c r="AG2986" s="41" t="s">
        <v>46</v>
      </c>
      <c r="AH2986" s="41">
        <v>546</v>
      </c>
      <c r="AI2986" s="41">
        <v>11</v>
      </c>
      <c r="AJ2986" s="41" t="s">
        <v>3450</v>
      </c>
      <c r="AK2986" s="41">
        <v>1</v>
      </c>
      <c r="AL2986" s="186">
        <v>1100</v>
      </c>
    </row>
    <row r="2987" spans="31:38" x14ac:dyDescent="0.35">
      <c r="AE2987" s="41" t="str">
        <f t="shared" si="88"/>
        <v>CAPFOR_546_12_1_202324</v>
      </c>
      <c r="AF2987" s="41">
        <v>202324</v>
      </c>
      <c r="AG2987" s="41" t="s">
        <v>46</v>
      </c>
      <c r="AH2987" s="41">
        <v>546</v>
      </c>
      <c r="AI2987" s="41">
        <v>12</v>
      </c>
      <c r="AJ2987" s="41" t="s">
        <v>3170</v>
      </c>
      <c r="AK2987" s="41">
        <v>1</v>
      </c>
      <c r="AL2987" s="186">
        <v>0</v>
      </c>
    </row>
    <row r="2988" spans="31:38" x14ac:dyDescent="0.35">
      <c r="AE2988" s="41" t="str">
        <f t="shared" si="88"/>
        <v>CAPFOR_546_13_1_202324</v>
      </c>
      <c r="AF2988" s="41">
        <v>202324</v>
      </c>
      <c r="AG2988" s="41" t="s">
        <v>46</v>
      </c>
      <c r="AH2988" s="41">
        <v>546</v>
      </c>
      <c r="AI2988" s="41">
        <v>13</v>
      </c>
      <c r="AJ2988" s="41" t="s">
        <v>3451</v>
      </c>
      <c r="AK2988" s="41">
        <v>1</v>
      </c>
      <c r="AL2988" s="186">
        <v>42519</v>
      </c>
    </row>
    <row r="2989" spans="31:38" x14ac:dyDescent="0.35">
      <c r="AE2989" s="41" t="str">
        <f t="shared" si="88"/>
        <v>CAPFOR_546_14_1_202324</v>
      </c>
      <c r="AF2989" s="41">
        <v>202324</v>
      </c>
      <c r="AG2989" s="41" t="s">
        <v>46</v>
      </c>
      <c r="AH2989" s="41">
        <v>546</v>
      </c>
      <c r="AI2989" s="41">
        <v>14</v>
      </c>
      <c r="AJ2989" s="41" t="s">
        <v>3452</v>
      </c>
      <c r="AK2989" s="41">
        <v>1</v>
      </c>
      <c r="AL2989" s="186">
        <v>0</v>
      </c>
    </row>
    <row r="2990" spans="31:38" x14ac:dyDescent="0.35">
      <c r="AE2990" s="41" t="str">
        <f t="shared" si="88"/>
        <v>CAPFOR_546_15_1_202324</v>
      </c>
      <c r="AF2990" s="41">
        <v>202324</v>
      </c>
      <c r="AG2990" s="41" t="s">
        <v>46</v>
      </c>
      <c r="AH2990" s="41">
        <v>546</v>
      </c>
      <c r="AI2990" s="41">
        <v>15</v>
      </c>
      <c r="AJ2990" s="41" t="s">
        <v>3256</v>
      </c>
      <c r="AK2990" s="41">
        <v>1</v>
      </c>
      <c r="AL2990" s="186">
        <v>0</v>
      </c>
    </row>
    <row r="2991" spans="31:38" x14ac:dyDescent="0.35">
      <c r="AE2991" s="41" t="str">
        <f t="shared" si="88"/>
        <v>CAPFOR_546_16_1_202324</v>
      </c>
      <c r="AF2991" s="41">
        <v>202324</v>
      </c>
      <c r="AG2991" s="41" t="s">
        <v>46</v>
      </c>
      <c r="AH2991" s="41">
        <v>546</v>
      </c>
      <c r="AI2991" s="41">
        <v>16</v>
      </c>
      <c r="AJ2991" s="41" t="s">
        <v>3453</v>
      </c>
      <c r="AK2991" s="41">
        <v>1</v>
      </c>
      <c r="AL2991" s="186">
        <v>42519</v>
      </c>
    </row>
    <row r="2992" spans="31:38" x14ac:dyDescent="0.35">
      <c r="AE2992" s="41" t="str">
        <f t="shared" si="88"/>
        <v>CAPFOR_546_17_1_202324</v>
      </c>
      <c r="AF2992" s="41">
        <v>202324</v>
      </c>
      <c r="AG2992" s="41" t="s">
        <v>46</v>
      </c>
      <c r="AH2992" s="41">
        <v>546</v>
      </c>
      <c r="AI2992" s="41">
        <v>17</v>
      </c>
      <c r="AJ2992" s="41" t="s">
        <v>2010</v>
      </c>
      <c r="AK2992" s="41">
        <v>1</v>
      </c>
      <c r="AL2992" s="186">
        <v>0</v>
      </c>
    </row>
    <row r="2993" spans="31:38" x14ac:dyDescent="0.35">
      <c r="AE2993" s="41" t="str">
        <f t="shared" si="88"/>
        <v>CAPFOR_546_17.1_1_202324</v>
      </c>
      <c r="AF2993" s="41">
        <v>202324</v>
      </c>
      <c r="AG2993" s="41" t="s">
        <v>46</v>
      </c>
      <c r="AH2993" s="41">
        <v>546</v>
      </c>
      <c r="AI2993" s="41">
        <v>17.100000000000001</v>
      </c>
      <c r="AJ2993" s="41" t="s">
        <v>3494</v>
      </c>
      <c r="AK2993" s="41">
        <v>1</v>
      </c>
      <c r="AL2993" s="186">
        <v>0</v>
      </c>
    </row>
    <row r="2994" spans="31:38" x14ac:dyDescent="0.35">
      <c r="AE2994" s="41" t="str">
        <f t="shared" si="88"/>
        <v>CAPFOR_546_19_3_202324</v>
      </c>
      <c r="AF2994" s="41">
        <v>202324</v>
      </c>
      <c r="AG2994" s="41" t="s">
        <v>46</v>
      </c>
      <c r="AH2994" s="41">
        <v>546</v>
      </c>
      <c r="AI2994" s="41">
        <v>19</v>
      </c>
      <c r="AJ2994" s="41" t="s">
        <v>3258</v>
      </c>
      <c r="AK2994" s="41">
        <v>3</v>
      </c>
      <c r="AL2994" s="186">
        <v>42519</v>
      </c>
    </row>
    <row r="2995" spans="31:38" x14ac:dyDescent="0.35">
      <c r="AE2995" s="41" t="str">
        <f t="shared" si="88"/>
        <v>CAPFOR_546_20_3_202324</v>
      </c>
      <c r="AF2995" s="41">
        <v>202324</v>
      </c>
      <c r="AG2995" s="41" t="s">
        <v>46</v>
      </c>
      <c r="AH2995" s="41">
        <v>546</v>
      </c>
      <c r="AI2995" s="41">
        <v>20</v>
      </c>
      <c r="AJ2995" s="41" t="s">
        <v>1308</v>
      </c>
      <c r="AK2995" s="41">
        <v>3</v>
      </c>
      <c r="AL2995" s="186">
        <v>0</v>
      </c>
    </row>
    <row r="2996" spans="31:38" x14ac:dyDescent="0.35">
      <c r="AE2996" s="41" t="str">
        <f t="shared" si="88"/>
        <v>CAPFOR_546_21_3_202324</v>
      </c>
      <c r="AF2996" s="41">
        <v>202324</v>
      </c>
      <c r="AG2996" s="41" t="s">
        <v>46</v>
      </c>
      <c r="AH2996" s="41">
        <v>546</v>
      </c>
      <c r="AI2996" s="41">
        <v>21</v>
      </c>
      <c r="AJ2996" s="41" t="s">
        <v>1309</v>
      </c>
      <c r="AK2996" s="41">
        <v>3</v>
      </c>
      <c r="AL2996" s="186">
        <v>0</v>
      </c>
    </row>
    <row r="2997" spans="31:38" x14ac:dyDescent="0.35">
      <c r="AE2997" s="41" t="str">
        <f t="shared" si="88"/>
        <v>CAPFOR_546_22_3_202324</v>
      </c>
      <c r="AF2997" s="41">
        <v>202324</v>
      </c>
      <c r="AG2997" s="41" t="s">
        <v>46</v>
      </c>
      <c r="AH2997" s="41">
        <v>546</v>
      </c>
      <c r="AI2997" s="41">
        <v>22</v>
      </c>
      <c r="AJ2997" s="41" t="s">
        <v>3454</v>
      </c>
      <c r="AK2997" s="41">
        <v>3</v>
      </c>
      <c r="AL2997" s="186">
        <v>0</v>
      </c>
    </row>
    <row r="2998" spans="31:38" x14ac:dyDescent="0.35">
      <c r="AE2998" s="41" t="str">
        <f t="shared" si="88"/>
        <v>CAPFOR_546_23_3_202324</v>
      </c>
      <c r="AF2998" s="41">
        <v>202324</v>
      </c>
      <c r="AG2998" s="41" t="s">
        <v>46</v>
      </c>
      <c r="AH2998" s="41">
        <v>546</v>
      </c>
      <c r="AI2998" s="41">
        <v>23</v>
      </c>
      <c r="AJ2998" s="41" t="s">
        <v>2027</v>
      </c>
      <c r="AK2998" s="41">
        <v>3</v>
      </c>
      <c r="AL2998" s="186">
        <v>27098</v>
      </c>
    </row>
    <row r="2999" spans="31:38" x14ac:dyDescent="0.35">
      <c r="AE2999" s="41" t="str">
        <f t="shared" si="88"/>
        <v>CAPFOR_546_25_3_202324</v>
      </c>
      <c r="AF2999" s="41">
        <v>202324</v>
      </c>
      <c r="AG2999" s="41" t="s">
        <v>46</v>
      </c>
      <c r="AH2999" s="41">
        <v>546</v>
      </c>
      <c r="AI2999" s="41">
        <v>25</v>
      </c>
      <c r="AJ2999" s="41" t="s">
        <v>1370</v>
      </c>
      <c r="AK2999" s="41">
        <v>3</v>
      </c>
      <c r="AL2999" s="186">
        <v>1100</v>
      </c>
    </row>
    <row r="3000" spans="31:38" x14ac:dyDescent="0.35">
      <c r="AE3000" s="41" t="str">
        <f t="shared" si="88"/>
        <v>CAPFOR_546_26_3_202324</v>
      </c>
      <c r="AF3000" s="41">
        <v>202324</v>
      </c>
      <c r="AG3000" s="41" t="s">
        <v>46</v>
      </c>
      <c r="AH3000" s="41">
        <v>546</v>
      </c>
      <c r="AI3000" s="41">
        <v>26</v>
      </c>
      <c r="AJ3000" s="41" t="s">
        <v>2032</v>
      </c>
      <c r="AK3000" s="41">
        <v>3</v>
      </c>
      <c r="AL3000" s="186">
        <v>4420</v>
      </c>
    </row>
    <row r="3001" spans="31:38" x14ac:dyDescent="0.35">
      <c r="AE3001" s="41" t="str">
        <f t="shared" si="88"/>
        <v>CAPFOR_546_27_3_202324</v>
      </c>
      <c r="AF3001" s="41">
        <v>202324</v>
      </c>
      <c r="AG3001" s="41" t="s">
        <v>46</v>
      </c>
      <c r="AH3001" s="41">
        <v>546</v>
      </c>
      <c r="AI3001" s="41">
        <v>27</v>
      </c>
      <c r="AJ3001" s="41" t="s">
        <v>2033</v>
      </c>
      <c r="AK3001" s="41">
        <v>3</v>
      </c>
      <c r="AL3001" s="186">
        <v>0</v>
      </c>
    </row>
    <row r="3002" spans="31:38" x14ac:dyDescent="0.35">
      <c r="AE3002" s="41" t="str">
        <f t="shared" si="88"/>
        <v>CAPFOR_546_28_3_202324</v>
      </c>
      <c r="AF3002" s="41">
        <v>202324</v>
      </c>
      <c r="AG3002" s="41" t="s">
        <v>46</v>
      </c>
      <c r="AH3002" s="41">
        <v>546</v>
      </c>
      <c r="AI3002" s="41">
        <v>28</v>
      </c>
      <c r="AJ3002" s="41" t="s">
        <v>2034</v>
      </c>
      <c r="AK3002" s="41">
        <v>3</v>
      </c>
      <c r="AL3002" s="186">
        <v>0</v>
      </c>
    </row>
    <row r="3003" spans="31:38" x14ac:dyDescent="0.35">
      <c r="AE3003" s="41" t="str">
        <f t="shared" si="88"/>
        <v>CAPFOR_546_29_3_202324</v>
      </c>
      <c r="AF3003" s="41">
        <v>202324</v>
      </c>
      <c r="AG3003" s="41" t="s">
        <v>46</v>
      </c>
      <c r="AH3003" s="41">
        <v>546</v>
      </c>
      <c r="AI3003" s="41">
        <v>29</v>
      </c>
      <c r="AJ3003" s="41" t="s">
        <v>2035</v>
      </c>
      <c r="AK3003" s="41">
        <v>3</v>
      </c>
      <c r="AL3003" s="186">
        <v>0</v>
      </c>
    </row>
    <row r="3004" spans="31:38" x14ac:dyDescent="0.35">
      <c r="AE3004" s="41" t="str">
        <f t="shared" si="88"/>
        <v>CAPFOR_546_30_3_202324</v>
      </c>
      <c r="AF3004" s="41">
        <v>202324</v>
      </c>
      <c r="AG3004" s="41" t="s">
        <v>46</v>
      </c>
      <c r="AH3004" s="41">
        <v>546</v>
      </c>
      <c r="AI3004" s="41">
        <v>30</v>
      </c>
      <c r="AJ3004" s="41" t="s">
        <v>1357</v>
      </c>
      <c r="AK3004" s="41">
        <v>3</v>
      </c>
      <c r="AL3004" s="186">
        <v>2741</v>
      </c>
    </row>
    <row r="3005" spans="31:38" x14ac:dyDescent="0.35">
      <c r="AE3005" s="41" t="str">
        <f t="shared" si="88"/>
        <v>CAPFOR_546_30.1_3_202324</v>
      </c>
      <c r="AF3005" s="41">
        <v>202324</v>
      </c>
      <c r="AG3005" s="41" t="s">
        <v>46</v>
      </c>
      <c r="AH3005" s="41">
        <v>546</v>
      </c>
      <c r="AI3005" s="41">
        <v>30.1</v>
      </c>
      <c r="AJ3005" s="41" t="s">
        <v>3616</v>
      </c>
      <c r="AK3005" s="41">
        <v>3</v>
      </c>
      <c r="AL3005" s="186">
        <v>2741</v>
      </c>
    </row>
    <row r="3006" spans="31:38" x14ac:dyDescent="0.35">
      <c r="AE3006" s="41" t="str">
        <f t="shared" si="88"/>
        <v>CAPFOR_546_30.2_3_202324</v>
      </c>
      <c r="AF3006" s="41">
        <v>202324</v>
      </c>
      <c r="AG3006" s="41" t="s">
        <v>46</v>
      </c>
      <c r="AH3006" s="41">
        <v>546</v>
      </c>
      <c r="AI3006" s="41">
        <v>30.2</v>
      </c>
      <c r="AJ3006" s="41" t="s">
        <v>3617</v>
      </c>
      <c r="AK3006" s="41">
        <v>3</v>
      </c>
      <c r="AL3006" s="186">
        <v>0</v>
      </c>
    </row>
    <row r="3007" spans="31:38" x14ac:dyDescent="0.35">
      <c r="AE3007" s="41" t="str">
        <f t="shared" si="88"/>
        <v>CAPFOR_546_31_3_202324</v>
      </c>
      <c r="AF3007" s="41">
        <v>202324</v>
      </c>
      <c r="AG3007" s="41" t="s">
        <v>46</v>
      </c>
      <c r="AH3007" s="41">
        <v>546</v>
      </c>
      <c r="AI3007" s="41">
        <v>31</v>
      </c>
      <c r="AJ3007" s="41" t="s">
        <v>1358</v>
      </c>
      <c r="AK3007" s="41">
        <v>3</v>
      </c>
      <c r="AL3007" s="186">
        <v>7160</v>
      </c>
    </row>
    <row r="3008" spans="31:38" x14ac:dyDescent="0.35">
      <c r="AE3008" s="41" t="str">
        <f t="shared" si="88"/>
        <v>CAPFOR_546_31.1_3_202324</v>
      </c>
      <c r="AF3008" s="41">
        <v>202324</v>
      </c>
      <c r="AG3008" s="41" t="s">
        <v>46</v>
      </c>
      <c r="AH3008" s="41">
        <v>546</v>
      </c>
      <c r="AI3008" s="41">
        <v>31.1</v>
      </c>
      <c r="AJ3008" s="41" t="s">
        <v>2038</v>
      </c>
      <c r="AK3008" s="41">
        <v>3</v>
      </c>
      <c r="AL3008" s="186">
        <v>7160</v>
      </c>
    </row>
    <row r="3009" spans="31:38" x14ac:dyDescent="0.35">
      <c r="AE3009" s="41" t="str">
        <f t="shared" si="88"/>
        <v>CAPFOR_546_31.2_3_202324</v>
      </c>
      <c r="AF3009" s="41">
        <v>202324</v>
      </c>
      <c r="AG3009" s="41" t="s">
        <v>46</v>
      </c>
      <c r="AH3009" s="41">
        <v>546</v>
      </c>
      <c r="AI3009" s="41">
        <v>31.2</v>
      </c>
      <c r="AJ3009" s="41" t="s">
        <v>2039</v>
      </c>
      <c r="AK3009" s="41">
        <v>3</v>
      </c>
      <c r="AL3009" s="186">
        <v>0</v>
      </c>
    </row>
    <row r="3010" spans="31:38" x14ac:dyDescent="0.35">
      <c r="AE3010" s="41" t="str">
        <f t="shared" si="88"/>
        <v>CAPFOR_546_32_3_202324</v>
      </c>
      <c r="AF3010" s="41">
        <v>202324</v>
      </c>
      <c r="AG3010" s="41" t="s">
        <v>46</v>
      </c>
      <c r="AH3010" s="41">
        <v>546</v>
      </c>
      <c r="AI3010" s="41">
        <v>32</v>
      </c>
      <c r="AJ3010" s="41" t="s">
        <v>3455</v>
      </c>
      <c r="AK3010" s="41">
        <v>3</v>
      </c>
      <c r="AL3010" s="186">
        <v>42519</v>
      </c>
    </row>
    <row r="3011" spans="31:38" x14ac:dyDescent="0.35">
      <c r="AE3011" s="41" t="str">
        <f t="shared" si="88"/>
        <v>CAPFOR_546_33_3_202324</v>
      </c>
      <c r="AF3011" s="41">
        <v>202324</v>
      </c>
      <c r="AG3011" s="41" t="s">
        <v>46</v>
      </c>
      <c r="AH3011" s="41">
        <v>546</v>
      </c>
      <c r="AI3011" s="41">
        <v>33</v>
      </c>
      <c r="AJ3011" s="41" t="s">
        <v>2043</v>
      </c>
      <c r="AK3011" s="41">
        <v>3</v>
      </c>
      <c r="AL3011" s="186">
        <v>146910</v>
      </c>
    </row>
    <row r="3012" spans="31:38" x14ac:dyDescent="0.35">
      <c r="AE3012" s="41" t="str">
        <f t="shared" si="88"/>
        <v>CAPFOR_546_33.5_3_202324</v>
      </c>
      <c r="AF3012" s="41">
        <v>202324</v>
      </c>
      <c r="AG3012" s="41" t="s">
        <v>46</v>
      </c>
      <c r="AH3012" s="41">
        <v>546</v>
      </c>
      <c r="AI3012" s="41">
        <v>33.5</v>
      </c>
      <c r="AJ3012" s="41" t="s">
        <v>3281</v>
      </c>
      <c r="AK3012" s="41">
        <v>3</v>
      </c>
      <c r="AL3012" s="186">
        <v>0</v>
      </c>
    </row>
    <row r="3013" spans="31:38" x14ac:dyDescent="0.35">
      <c r="AE3013" s="41" t="str">
        <f t="shared" si="88"/>
        <v>CAPFOR_546_34_3_202324</v>
      </c>
      <c r="AF3013" s="41">
        <v>202324</v>
      </c>
      <c r="AG3013" s="41" t="s">
        <v>46</v>
      </c>
      <c r="AH3013" s="41">
        <v>546</v>
      </c>
      <c r="AI3013" s="41">
        <v>34</v>
      </c>
      <c r="AJ3013" s="41" t="s">
        <v>3456</v>
      </c>
      <c r="AK3013" s="41">
        <v>3</v>
      </c>
      <c r="AL3013" s="186">
        <v>9901</v>
      </c>
    </row>
    <row r="3014" spans="31:38" x14ac:dyDescent="0.35">
      <c r="AE3014" s="41" t="str">
        <f t="shared" ref="AE3014:AE3077" si="89">AG3014&amp;"_"&amp;AH3014&amp;"_"&amp;AI3014&amp;"_"&amp;AK3014&amp;"_"&amp;AF3014</f>
        <v>CAPFOR_546_35_3_202324</v>
      </c>
      <c r="AF3014" s="41">
        <v>202324</v>
      </c>
      <c r="AG3014" s="41" t="s">
        <v>46</v>
      </c>
      <c r="AH3014" s="41">
        <v>546</v>
      </c>
      <c r="AI3014" s="41">
        <v>35</v>
      </c>
      <c r="AJ3014" s="41" t="s">
        <v>2044</v>
      </c>
      <c r="AK3014" s="41">
        <v>3</v>
      </c>
      <c r="AL3014" s="186">
        <v>4780</v>
      </c>
    </row>
    <row r="3015" spans="31:38" x14ac:dyDescent="0.35">
      <c r="AE3015" s="41" t="str">
        <f t="shared" si="89"/>
        <v>CAPFOR_546_36_3_202324</v>
      </c>
      <c r="AF3015" s="41">
        <v>202324</v>
      </c>
      <c r="AG3015" s="41" t="s">
        <v>46</v>
      </c>
      <c r="AH3015" s="41">
        <v>546</v>
      </c>
      <c r="AI3015" s="41">
        <v>36</v>
      </c>
      <c r="AJ3015" s="41" t="s">
        <v>3457</v>
      </c>
      <c r="AK3015" s="41">
        <v>3</v>
      </c>
      <c r="AL3015" s="186">
        <v>5121</v>
      </c>
    </row>
    <row r="3016" spans="31:38" x14ac:dyDescent="0.35">
      <c r="AE3016" s="41" t="str">
        <f t="shared" si="89"/>
        <v>CAPFOR_546_37_3_202324</v>
      </c>
      <c r="AF3016" s="41">
        <v>202324</v>
      </c>
      <c r="AG3016" s="41" t="s">
        <v>46</v>
      </c>
      <c r="AH3016" s="41">
        <v>546</v>
      </c>
      <c r="AI3016" s="41">
        <v>37</v>
      </c>
      <c r="AJ3016" s="41" t="s">
        <v>3458</v>
      </c>
      <c r="AK3016" s="41">
        <v>3</v>
      </c>
      <c r="AL3016" s="186">
        <v>152031</v>
      </c>
    </row>
    <row r="3017" spans="31:38" x14ac:dyDescent="0.35">
      <c r="AE3017" s="41" t="str">
        <f t="shared" si="89"/>
        <v>CAPFOR_546_38_3_202324</v>
      </c>
      <c r="AF3017" s="41">
        <v>202324</v>
      </c>
      <c r="AG3017" s="41" t="s">
        <v>46</v>
      </c>
      <c r="AH3017" s="41">
        <v>546</v>
      </c>
      <c r="AI3017" s="41">
        <v>38</v>
      </c>
      <c r="AJ3017" s="41" t="s">
        <v>2046</v>
      </c>
      <c r="AK3017" s="41">
        <v>3</v>
      </c>
      <c r="AL3017" s="186">
        <v>161910</v>
      </c>
    </row>
    <row r="3018" spans="31:38" x14ac:dyDescent="0.35">
      <c r="AE3018" s="41" t="str">
        <f t="shared" si="89"/>
        <v>CAPFOR_546_39_3_202324</v>
      </c>
      <c r="AF3018" s="41">
        <v>202324</v>
      </c>
      <c r="AG3018" s="41" t="s">
        <v>46</v>
      </c>
      <c r="AH3018" s="41">
        <v>546</v>
      </c>
      <c r="AI3018" s="41">
        <v>39</v>
      </c>
      <c r="AJ3018" s="41" t="s">
        <v>2047</v>
      </c>
      <c r="AK3018" s="41">
        <v>3</v>
      </c>
      <c r="AL3018" s="186">
        <v>6000</v>
      </c>
    </row>
    <row r="3019" spans="31:38" x14ac:dyDescent="0.35">
      <c r="AE3019" s="41" t="str">
        <f t="shared" si="89"/>
        <v>CAPFOR_546_40_3_202324</v>
      </c>
      <c r="AF3019" s="41">
        <v>202324</v>
      </c>
      <c r="AG3019" s="41" t="s">
        <v>46</v>
      </c>
      <c r="AH3019" s="41">
        <v>546</v>
      </c>
      <c r="AI3019" s="41">
        <v>40</v>
      </c>
      <c r="AJ3019" s="41" t="s">
        <v>2048</v>
      </c>
      <c r="AK3019" s="41">
        <v>3</v>
      </c>
      <c r="AL3019" s="186">
        <v>15000</v>
      </c>
    </row>
    <row r="3020" spans="31:38" x14ac:dyDescent="0.35">
      <c r="AE3020" s="41" t="str">
        <f t="shared" si="89"/>
        <v>CAPFOR_546_41_3_202324</v>
      </c>
      <c r="AF3020" s="41">
        <v>202324</v>
      </c>
      <c r="AG3020" s="41" t="s">
        <v>46</v>
      </c>
      <c r="AH3020" s="41">
        <v>546</v>
      </c>
      <c r="AI3020" s="41">
        <v>41</v>
      </c>
      <c r="AJ3020" s="41" t="s">
        <v>2049</v>
      </c>
      <c r="AK3020" s="41">
        <v>3</v>
      </c>
      <c r="AL3020" s="186">
        <v>146910</v>
      </c>
    </row>
    <row r="3021" spans="31:38" x14ac:dyDescent="0.35">
      <c r="AE3021" s="41" t="str">
        <f t="shared" si="89"/>
        <v>CAPFOR_546_42_3_202324</v>
      </c>
      <c r="AF3021" s="41">
        <v>202324</v>
      </c>
      <c r="AG3021" s="41" t="s">
        <v>46</v>
      </c>
      <c r="AH3021" s="41">
        <v>546</v>
      </c>
      <c r="AI3021" s="41">
        <v>42</v>
      </c>
      <c r="AJ3021" s="41" t="s">
        <v>2050</v>
      </c>
      <c r="AK3021" s="41">
        <v>3</v>
      </c>
      <c r="AL3021" s="186">
        <v>60</v>
      </c>
    </row>
    <row r="3022" spans="31:38" x14ac:dyDescent="0.35">
      <c r="AE3022" s="41" t="str">
        <f t="shared" si="89"/>
        <v>CAPFOR_546_43_3_202324</v>
      </c>
      <c r="AF3022" s="41">
        <v>202324</v>
      </c>
      <c r="AG3022" s="41" t="s">
        <v>46</v>
      </c>
      <c r="AH3022" s="41">
        <v>546</v>
      </c>
      <c r="AI3022" s="41">
        <v>43</v>
      </c>
      <c r="AJ3022" s="41" t="s">
        <v>2051</v>
      </c>
      <c r="AK3022" s="41">
        <v>3</v>
      </c>
      <c r="AL3022" s="186">
        <v>15000</v>
      </c>
    </row>
    <row r="3023" spans="31:38" x14ac:dyDescent="0.35">
      <c r="AE3023" s="41" t="str">
        <f t="shared" si="89"/>
        <v>CAPFOR_546_44_3_202324</v>
      </c>
      <c r="AF3023" s="41">
        <v>202324</v>
      </c>
      <c r="AG3023" s="41" t="s">
        <v>46</v>
      </c>
      <c r="AH3023" s="41">
        <v>546</v>
      </c>
      <c r="AI3023" s="41">
        <v>44</v>
      </c>
      <c r="AJ3023" s="41" t="s">
        <v>3261</v>
      </c>
      <c r="AK3023" s="41">
        <v>3</v>
      </c>
      <c r="AL3023" s="186">
        <v>146910</v>
      </c>
    </row>
    <row r="3024" spans="31:38" x14ac:dyDescent="0.35">
      <c r="AE3024" s="41" t="str">
        <f t="shared" si="89"/>
        <v>CAPFOR_546_45_3_202324</v>
      </c>
      <c r="AF3024" s="41">
        <v>202324</v>
      </c>
      <c r="AG3024" s="41" t="s">
        <v>46</v>
      </c>
      <c r="AH3024" s="41">
        <v>546</v>
      </c>
      <c r="AI3024" s="41">
        <v>45</v>
      </c>
      <c r="AJ3024" s="41" t="s">
        <v>3262</v>
      </c>
      <c r="AK3024" s="41">
        <v>3</v>
      </c>
      <c r="AL3024" s="186">
        <v>161910</v>
      </c>
    </row>
    <row r="3025" spans="31:38" x14ac:dyDescent="0.35">
      <c r="AE3025" s="41" t="str">
        <f t="shared" si="89"/>
        <v>CAPFOR_546_46_3_202324</v>
      </c>
      <c r="AF3025" s="41">
        <v>202324</v>
      </c>
      <c r="AG3025" s="41" t="s">
        <v>46</v>
      </c>
      <c r="AH3025" s="41">
        <v>546</v>
      </c>
      <c r="AI3025" s="41">
        <v>46</v>
      </c>
      <c r="AJ3025" s="41" t="s">
        <v>2060</v>
      </c>
      <c r="AK3025" s="41">
        <v>3</v>
      </c>
      <c r="AL3025" s="186">
        <v>0</v>
      </c>
    </row>
    <row r="3026" spans="31:38" x14ac:dyDescent="0.35">
      <c r="AE3026" s="41" t="str">
        <f t="shared" si="89"/>
        <v>CAPFOR_546_47_3_202324</v>
      </c>
      <c r="AF3026" s="41">
        <v>202324</v>
      </c>
      <c r="AG3026" s="41" t="s">
        <v>46</v>
      </c>
      <c r="AH3026" s="41">
        <v>546</v>
      </c>
      <c r="AI3026" s="41">
        <v>47</v>
      </c>
      <c r="AJ3026" s="41" t="s">
        <v>2061</v>
      </c>
      <c r="AK3026" s="41">
        <v>3</v>
      </c>
      <c r="AL3026" s="186">
        <v>0</v>
      </c>
    </row>
    <row r="3027" spans="31:38" x14ac:dyDescent="0.35">
      <c r="AE3027" s="41" t="str">
        <f t="shared" si="89"/>
        <v>CAPFOR_546_48_3_202324</v>
      </c>
      <c r="AF3027" s="41">
        <v>202324</v>
      </c>
      <c r="AG3027" s="41" t="s">
        <v>46</v>
      </c>
      <c r="AH3027" s="41">
        <v>546</v>
      </c>
      <c r="AI3027" s="41">
        <v>48</v>
      </c>
      <c r="AJ3027" s="41" t="s">
        <v>2029</v>
      </c>
      <c r="AK3027" s="41">
        <v>3</v>
      </c>
      <c r="AL3027" s="186">
        <v>0</v>
      </c>
    </row>
    <row r="3028" spans="31:38" x14ac:dyDescent="0.35">
      <c r="AE3028" s="41" t="str">
        <f t="shared" si="89"/>
        <v>CAPFOR_546_49_3_202324</v>
      </c>
      <c r="AF3028" s="41">
        <v>202324</v>
      </c>
      <c r="AG3028" s="41" t="s">
        <v>46</v>
      </c>
      <c r="AH3028" s="41">
        <v>546</v>
      </c>
      <c r="AI3028" s="41">
        <v>49</v>
      </c>
      <c r="AJ3028" s="41" t="s">
        <v>2030</v>
      </c>
      <c r="AK3028" s="41">
        <v>3</v>
      </c>
      <c r="AL3028" s="186">
        <v>0</v>
      </c>
    </row>
    <row r="3029" spans="31:38" x14ac:dyDescent="0.35">
      <c r="AE3029" s="41" t="str">
        <f t="shared" si="89"/>
        <v>CAPFOR_546_50_3_202324</v>
      </c>
      <c r="AF3029" s="41">
        <v>202324</v>
      </c>
      <c r="AG3029" s="41" t="s">
        <v>46</v>
      </c>
      <c r="AH3029" s="41">
        <v>546</v>
      </c>
      <c r="AI3029" s="41">
        <v>50</v>
      </c>
      <c r="AJ3029" s="41" t="s">
        <v>2031</v>
      </c>
      <c r="AK3029" s="41">
        <v>3</v>
      </c>
      <c r="AL3029" s="186">
        <v>1100</v>
      </c>
    </row>
    <row r="3030" spans="31:38" x14ac:dyDescent="0.35">
      <c r="AE3030" s="41" t="str">
        <f t="shared" si="89"/>
        <v>CAPFOR_548_1_1_202324</v>
      </c>
      <c r="AF3030" s="41">
        <v>202324</v>
      </c>
      <c r="AG3030" s="41" t="s">
        <v>46</v>
      </c>
      <c r="AH3030" s="41">
        <v>548</v>
      </c>
      <c r="AI3030" s="41">
        <v>1</v>
      </c>
      <c r="AJ3030" s="41" t="s">
        <v>1334</v>
      </c>
      <c r="AK3030" s="41">
        <v>1</v>
      </c>
      <c r="AL3030" s="186">
        <v>29813.363000000001</v>
      </c>
    </row>
    <row r="3031" spans="31:38" x14ac:dyDescent="0.35">
      <c r="AE3031" s="41" t="str">
        <f t="shared" si="89"/>
        <v>CAPFOR_548_2_1_202324</v>
      </c>
      <c r="AF3031" s="41">
        <v>202324</v>
      </c>
      <c r="AG3031" s="41" t="s">
        <v>46</v>
      </c>
      <c r="AH3031" s="41">
        <v>548</v>
      </c>
      <c r="AI3031" s="41">
        <v>2</v>
      </c>
      <c r="AJ3031" s="41" t="s">
        <v>3254</v>
      </c>
      <c r="AK3031" s="41">
        <v>1</v>
      </c>
      <c r="AL3031" s="186">
        <v>1172</v>
      </c>
    </row>
    <row r="3032" spans="31:38" x14ac:dyDescent="0.35">
      <c r="AE3032" s="41" t="str">
        <f t="shared" si="89"/>
        <v>CAPFOR_548_3_1_202324</v>
      </c>
      <c r="AF3032" s="41">
        <v>202324</v>
      </c>
      <c r="AG3032" s="41" t="s">
        <v>46</v>
      </c>
      <c r="AH3032" s="41">
        <v>548</v>
      </c>
      <c r="AI3032" s="41">
        <v>3</v>
      </c>
      <c r="AJ3032" s="41" t="s">
        <v>3165</v>
      </c>
      <c r="AK3032" s="41">
        <v>1</v>
      </c>
      <c r="AL3032" s="186">
        <v>6136.3130000000001</v>
      </c>
    </row>
    <row r="3033" spans="31:38" x14ac:dyDescent="0.35">
      <c r="AE3033" s="41" t="str">
        <f t="shared" si="89"/>
        <v>CAPFOR_548_4_1_202324</v>
      </c>
      <c r="AF3033" s="41">
        <v>202324</v>
      </c>
      <c r="AG3033" s="41" t="s">
        <v>46</v>
      </c>
      <c r="AH3033" s="41">
        <v>548</v>
      </c>
      <c r="AI3033" s="41">
        <v>4</v>
      </c>
      <c r="AJ3033" s="41" t="s">
        <v>3255</v>
      </c>
      <c r="AK3033" s="41">
        <v>1</v>
      </c>
      <c r="AL3033" s="186">
        <v>495</v>
      </c>
    </row>
    <row r="3034" spans="31:38" x14ac:dyDescent="0.35">
      <c r="AE3034" s="41" t="str">
        <f t="shared" si="89"/>
        <v>CAPFOR_548_5_1_202324</v>
      </c>
      <c r="AF3034" s="41">
        <v>202324</v>
      </c>
      <c r="AG3034" s="41" t="s">
        <v>46</v>
      </c>
      <c r="AH3034" s="41">
        <v>548</v>
      </c>
      <c r="AI3034" s="41">
        <v>5</v>
      </c>
      <c r="AJ3034" s="41" t="s">
        <v>664</v>
      </c>
      <c r="AK3034" s="41">
        <v>1</v>
      </c>
      <c r="AL3034" s="186">
        <v>701.42700000000002</v>
      </c>
    </row>
    <row r="3035" spans="31:38" x14ac:dyDescent="0.35">
      <c r="AE3035" s="41" t="str">
        <f t="shared" si="89"/>
        <v>CAPFOR_548_6_1_202324</v>
      </c>
      <c r="AF3035" s="41">
        <v>202324</v>
      </c>
      <c r="AG3035" s="41" t="s">
        <v>46</v>
      </c>
      <c r="AH3035" s="41">
        <v>548</v>
      </c>
      <c r="AI3035" s="41">
        <v>6</v>
      </c>
      <c r="AJ3035" s="41" t="s">
        <v>3192</v>
      </c>
      <c r="AK3035" s="41">
        <v>1</v>
      </c>
      <c r="AL3035" s="186">
        <v>1713.7729999999999</v>
      </c>
    </row>
    <row r="3036" spans="31:38" x14ac:dyDescent="0.35">
      <c r="AE3036" s="41" t="str">
        <f t="shared" si="89"/>
        <v>CAPFOR_548_7_1_202324</v>
      </c>
      <c r="AF3036" s="41">
        <v>202324</v>
      </c>
      <c r="AG3036" s="41" t="s">
        <v>46</v>
      </c>
      <c r="AH3036" s="41">
        <v>548</v>
      </c>
      <c r="AI3036" s="41">
        <v>7</v>
      </c>
      <c r="AJ3036" s="41" t="s">
        <v>2157</v>
      </c>
      <c r="AK3036" s="41">
        <v>1</v>
      </c>
      <c r="AL3036" s="186">
        <v>4139.0510000000004</v>
      </c>
    </row>
    <row r="3037" spans="31:38" x14ac:dyDescent="0.35">
      <c r="AE3037" s="41" t="str">
        <f t="shared" si="89"/>
        <v>CAPFOR_548_8_1_202324</v>
      </c>
      <c r="AF3037" s="41">
        <v>202324</v>
      </c>
      <c r="AG3037" s="41" t="s">
        <v>46</v>
      </c>
      <c r="AH3037" s="41">
        <v>548</v>
      </c>
      <c r="AI3037" s="41">
        <v>8</v>
      </c>
      <c r="AJ3037" s="41" t="s">
        <v>3449</v>
      </c>
      <c r="AK3037" s="41">
        <v>1</v>
      </c>
      <c r="AL3037" s="186">
        <v>7049.2510000000002</v>
      </c>
    </row>
    <row r="3038" spans="31:38" x14ac:dyDescent="0.35">
      <c r="AE3038" s="41" t="str">
        <f t="shared" si="89"/>
        <v>CAPFOR_548_9_1_202324</v>
      </c>
      <c r="AF3038" s="41">
        <v>202324</v>
      </c>
      <c r="AG3038" s="41" t="s">
        <v>46</v>
      </c>
      <c r="AH3038" s="41">
        <v>548</v>
      </c>
      <c r="AI3038" s="41">
        <v>9</v>
      </c>
      <c r="AJ3038" s="41" t="s">
        <v>2322</v>
      </c>
      <c r="AK3038" s="41">
        <v>1</v>
      </c>
      <c r="AL3038" s="186">
        <v>0</v>
      </c>
    </row>
    <row r="3039" spans="31:38" x14ac:dyDescent="0.35">
      <c r="AE3039" s="41" t="str">
        <f t="shared" si="89"/>
        <v>CAPFOR_548_10_1_202324</v>
      </c>
      <c r="AF3039" s="41">
        <v>202324</v>
      </c>
      <c r="AG3039" s="41" t="s">
        <v>46</v>
      </c>
      <c r="AH3039" s="41">
        <v>548</v>
      </c>
      <c r="AI3039" s="41">
        <v>10</v>
      </c>
      <c r="AJ3039" s="41" t="s">
        <v>3196</v>
      </c>
      <c r="AK3039" s="41">
        <v>1</v>
      </c>
      <c r="AL3039" s="186">
        <v>0</v>
      </c>
    </row>
    <row r="3040" spans="31:38" x14ac:dyDescent="0.35">
      <c r="AE3040" s="41" t="str">
        <f t="shared" si="89"/>
        <v>CAPFOR_548_11_1_202324</v>
      </c>
      <c r="AF3040" s="41">
        <v>202324</v>
      </c>
      <c r="AG3040" s="41" t="s">
        <v>46</v>
      </c>
      <c r="AH3040" s="41">
        <v>548</v>
      </c>
      <c r="AI3040" s="41">
        <v>11</v>
      </c>
      <c r="AJ3040" s="41" t="s">
        <v>3450</v>
      </c>
      <c r="AK3040" s="41">
        <v>1</v>
      </c>
      <c r="AL3040" s="186">
        <v>0</v>
      </c>
    </row>
    <row r="3041" spans="31:38" x14ac:dyDescent="0.35">
      <c r="AE3041" s="41" t="str">
        <f t="shared" si="89"/>
        <v>CAPFOR_548_12_1_202324</v>
      </c>
      <c r="AF3041" s="41">
        <v>202324</v>
      </c>
      <c r="AG3041" s="41" t="s">
        <v>46</v>
      </c>
      <c r="AH3041" s="41">
        <v>548</v>
      </c>
      <c r="AI3041" s="41">
        <v>12</v>
      </c>
      <c r="AJ3041" s="41" t="s">
        <v>3170</v>
      </c>
      <c r="AK3041" s="41">
        <v>1</v>
      </c>
      <c r="AL3041" s="186">
        <v>0</v>
      </c>
    </row>
    <row r="3042" spans="31:38" x14ac:dyDescent="0.35">
      <c r="AE3042" s="41" t="str">
        <f t="shared" si="89"/>
        <v>CAPFOR_548_13_1_202324</v>
      </c>
      <c r="AF3042" s="41">
        <v>202324</v>
      </c>
      <c r="AG3042" s="41" t="s">
        <v>46</v>
      </c>
      <c r="AH3042" s="41">
        <v>548</v>
      </c>
      <c r="AI3042" s="41">
        <v>13</v>
      </c>
      <c r="AJ3042" s="41" t="s">
        <v>3451</v>
      </c>
      <c r="AK3042" s="41">
        <v>1</v>
      </c>
      <c r="AL3042" s="186">
        <v>44170.926999999996</v>
      </c>
    </row>
    <row r="3043" spans="31:38" x14ac:dyDescent="0.35">
      <c r="AE3043" s="41" t="str">
        <f t="shared" si="89"/>
        <v>CAPFOR_548_14_1_202324</v>
      </c>
      <c r="AF3043" s="41">
        <v>202324</v>
      </c>
      <c r="AG3043" s="41" t="s">
        <v>46</v>
      </c>
      <c r="AH3043" s="41">
        <v>548</v>
      </c>
      <c r="AI3043" s="41">
        <v>14</v>
      </c>
      <c r="AJ3043" s="41" t="s">
        <v>3452</v>
      </c>
      <c r="AK3043" s="41">
        <v>1</v>
      </c>
      <c r="AL3043" s="186">
        <v>0</v>
      </c>
    </row>
    <row r="3044" spans="31:38" x14ac:dyDescent="0.35">
      <c r="AE3044" s="41" t="str">
        <f t="shared" si="89"/>
        <v>CAPFOR_548_15_1_202324</v>
      </c>
      <c r="AF3044" s="41">
        <v>202324</v>
      </c>
      <c r="AG3044" s="41" t="s">
        <v>46</v>
      </c>
      <c r="AH3044" s="41">
        <v>548</v>
      </c>
      <c r="AI3044" s="41">
        <v>15</v>
      </c>
      <c r="AJ3044" s="41" t="s">
        <v>3256</v>
      </c>
      <c r="AK3044" s="41">
        <v>1</v>
      </c>
      <c r="AL3044" s="186">
        <v>0</v>
      </c>
    </row>
    <row r="3045" spans="31:38" x14ac:dyDescent="0.35">
      <c r="AE3045" s="41" t="str">
        <f t="shared" si="89"/>
        <v>CAPFOR_548_16_1_202324</v>
      </c>
      <c r="AF3045" s="41">
        <v>202324</v>
      </c>
      <c r="AG3045" s="41" t="s">
        <v>46</v>
      </c>
      <c r="AH3045" s="41">
        <v>548</v>
      </c>
      <c r="AI3045" s="41">
        <v>16</v>
      </c>
      <c r="AJ3045" s="41" t="s">
        <v>3453</v>
      </c>
      <c r="AK3045" s="41">
        <v>1</v>
      </c>
      <c r="AL3045" s="186">
        <v>44170.926999999996</v>
      </c>
    </row>
    <row r="3046" spans="31:38" x14ac:dyDescent="0.35">
      <c r="AE3046" s="41" t="str">
        <f t="shared" si="89"/>
        <v>CAPFOR_548_17_1_202324</v>
      </c>
      <c r="AF3046" s="41">
        <v>202324</v>
      </c>
      <c r="AG3046" s="41" t="s">
        <v>46</v>
      </c>
      <c r="AH3046" s="41">
        <v>548</v>
      </c>
      <c r="AI3046" s="41">
        <v>17</v>
      </c>
      <c r="AJ3046" s="41" t="s">
        <v>2010</v>
      </c>
      <c r="AK3046" s="41">
        <v>1</v>
      </c>
      <c r="AL3046" s="186">
        <v>0</v>
      </c>
    </row>
    <row r="3047" spans="31:38" x14ac:dyDescent="0.35">
      <c r="AE3047" s="41" t="str">
        <f t="shared" si="89"/>
        <v>CAPFOR_548_17.1_1_202324</v>
      </c>
      <c r="AF3047" s="41">
        <v>202324</v>
      </c>
      <c r="AG3047" s="41" t="s">
        <v>46</v>
      </c>
      <c r="AH3047" s="41">
        <v>548</v>
      </c>
      <c r="AI3047" s="41">
        <v>17.100000000000001</v>
      </c>
      <c r="AJ3047" s="41" t="s">
        <v>3494</v>
      </c>
      <c r="AK3047" s="41">
        <v>1</v>
      </c>
      <c r="AL3047" s="186">
        <v>602.9</v>
      </c>
    </row>
    <row r="3048" spans="31:38" x14ac:dyDescent="0.35">
      <c r="AE3048" s="41" t="str">
        <f t="shared" si="89"/>
        <v>CAPFOR_548_19_3_202324</v>
      </c>
      <c r="AF3048" s="41">
        <v>202324</v>
      </c>
      <c r="AG3048" s="41" t="s">
        <v>46</v>
      </c>
      <c r="AH3048" s="41">
        <v>548</v>
      </c>
      <c r="AI3048" s="41">
        <v>19</v>
      </c>
      <c r="AJ3048" s="41" t="s">
        <v>3258</v>
      </c>
      <c r="AK3048" s="41">
        <v>3</v>
      </c>
      <c r="AL3048" s="186">
        <v>44170.926999999996</v>
      </c>
    </row>
    <row r="3049" spans="31:38" x14ac:dyDescent="0.35">
      <c r="AE3049" s="41" t="str">
        <f t="shared" si="89"/>
        <v>CAPFOR_548_20_3_202324</v>
      </c>
      <c r="AF3049" s="41">
        <v>202324</v>
      </c>
      <c r="AG3049" s="41" t="s">
        <v>46</v>
      </c>
      <c r="AH3049" s="41">
        <v>548</v>
      </c>
      <c r="AI3049" s="41">
        <v>20</v>
      </c>
      <c r="AJ3049" s="41" t="s">
        <v>1308</v>
      </c>
      <c r="AK3049" s="41">
        <v>3</v>
      </c>
      <c r="AL3049" s="186">
        <v>0</v>
      </c>
    </row>
    <row r="3050" spans="31:38" x14ac:dyDescent="0.35">
      <c r="AE3050" s="41" t="str">
        <f t="shared" si="89"/>
        <v>CAPFOR_548_21_3_202324</v>
      </c>
      <c r="AF3050" s="41">
        <v>202324</v>
      </c>
      <c r="AG3050" s="41" t="s">
        <v>46</v>
      </c>
      <c r="AH3050" s="41">
        <v>548</v>
      </c>
      <c r="AI3050" s="41">
        <v>21</v>
      </c>
      <c r="AJ3050" s="41" t="s">
        <v>1309</v>
      </c>
      <c r="AK3050" s="41">
        <v>3</v>
      </c>
      <c r="AL3050" s="186">
        <v>8501.2019999999993</v>
      </c>
    </row>
    <row r="3051" spans="31:38" x14ac:dyDescent="0.35">
      <c r="AE3051" s="41" t="str">
        <f t="shared" si="89"/>
        <v>CAPFOR_548_22_3_202324</v>
      </c>
      <c r="AF3051" s="41">
        <v>202324</v>
      </c>
      <c r="AG3051" s="41" t="s">
        <v>46</v>
      </c>
      <c r="AH3051" s="41">
        <v>548</v>
      </c>
      <c r="AI3051" s="41">
        <v>22</v>
      </c>
      <c r="AJ3051" s="41" t="s">
        <v>3454</v>
      </c>
      <c r="AK3051" s="41">
        <v>3</v>
      </c>
      <c r="AL3051" s="186">
        <v>8501.2019999999993</v>
      </c>
    </row>
    <row r="3052" spans="31:38" x14ac:dyDescent="0.35">
      <c r="AE3052" s="41" t="str">
        <f t="shared" si="89"/>
        <v>CAPFOR_548_23_3_202324</v>
      </c>
      <c r="AF3052" s="41">
        <v>202324</v>
      </c>
      <c r="AG3052" s="41" t="s">
        <v>46</v>
      </c>
      <c r="AH3052" s="41">
        <v>548</v>
      </c>
      <c r="AI3052" s="41">
        <v>23</v>
      </c>
      <c r="AJ3052" s="41" t="s">
        <v>2027</v>
      </c>
      <c r="AK3052" s="41">
        <v>3</v>
      </c>
      <c r="AL3052" s="186">
        <v>21556.014999999999</v>
      </c>
    </row>
    <row r="3053" spans="31:38" x14ac:dyDescent="0.35">
      <c r="AE3053" s="41" t="str">
        <f t="shared" si="89"/>
        <v>CAPFOR_548_25_3_202324</v>
      </c>
      <c r="AF3053" s="41">
        <v>202324</v>
      </c>
      <c r="AG3053" s="41" t="s">
        <v>46</v>
      </c>
      <c r="AH3053" s="41">
        <v>548</v>
      </c>
      <c r="AI3053" s="41">
        <v>25</v>
      </c>
      <c r="AJ3053" s="41" t="s">
        <v>1370</v>
      </c>
      <c r="AK3053" s="41">
        <v>3</v>
      </c>
      <c r="AL3053" s="186">
        <v>0</v>
      </c>
    </row>
    <row r="3054" spans="31:38" x14ac:dyDescent="0.35">
      <c r="AE3054" s="41" t="str">
        <f t="shared" si="89"/>
        <v>CAPFOR_548_26_3_202324</v>
      </c>
      <c r="AF3054" s="41">
        <v>202324</v>
      </c>
      <c r="AG3054" s="41" t="s">
        <v>46</v>
      </c>
      <c r="AH3054" s="41">
        <v>548</v>
      </c>
      <c r="AI3054" s="41">
        <v>26</v>
      </c>
      <c r="AJ3054" s="41" t="s">
        <v>2032</v>
      </c>
      <c r="AK3054" s="41">
        <v>3</v>
      </c>
      <c r="AL3054" s="186">
        <v>4295.29</v>
      </c>
    </row>
    <row r="3055" spans="31:38" x14ac:dyDescent="0.35">
      <c r="AE3055" s="41" t="str">
        <f t="shared" si="89"/>
        <v>CAPFOR_548_27_3_202324</v>
      </c>
      <c r="AF3055" s="41">
        <v>202324</v>
      </c>
      <c r="AG3055" s="41" t="s">
        <v>46</v>
      </c>
      <c r="AH3055" s="41">
        <v>548</v>
      </c>
      <c r="AI3055" s="41">
        <v>27</v>
      </c>
      <c r="AJ3055" s="41" t="s">
        <v>2033</v>
      </c>
      <c r="AK3055" s="41">
        <v>3</v>
      </c>
      <c r="AL3055" s="186">
        <v>0</v>
      </c>
    </row>
    <row r="3056" spans="31:38" x14ac:dyDescent="0.35">
      <c r="AE3056" s="41" t="str">
        <f t="shared" si="89"/>
        <v>CAPFOR_548_28_3_202324</v>
      </c>
      <c r="AF3056" s="41">
        <v>202324</v>
      </c>
      <c r="AG3056" s="41" t="s">
        <v>46</v>
      </c>
      <c r="AH3056" s="41">
        <v>548</v>
      </c>
      <c r="AI3056" s="41">
        <v>28</v>
      </c>
      <c r="AJ3056" s="41" t="s">
        <v>2034</v>
      </c>
      <c r="AK3056" s="41">
        <v>3</v>
      </c>
      <c r="AL3056" s="186">
        <v>103</v>
      </c>
    </row>
    <row r="3057" spans="31:38" x14ac:dyDescent="0.35">
      <c r="AE3057" s="41" t="str">
        <f t="shared" si="89"/>
        <v>CAPFOR_548_29_3_202324</v>
      </c>
      <c r="AF3057" s="41">
        <v>202324</v>
      </c>
      <c r="AG3057" s="41" t="s">
        <v>46</v>
      </c>
      <c r="AH3057" s="41">
        <v>548</v>
      </c>
      <c r="AI3057" s="41">
        <v>29</v>
      </c>
      <c r="AJ3057" s="41" t="s">
        <v>2035</v>
      </c>
      <c r="AK3057" s="41">
        <v>3</v>
      </c>
      <c r="AL3057" s="186">
        <v>0</v>
      </c>
    </row>
    <row r="3058" spans="31:38" x14ac:dyDescent="0.35">
      <c r="AE3058" s="41" t="str">
        <f t="shared" si="89"/>
        <v>CAPFOR_548_30_3_202324</v>
      </c>
      <c r="AF3058" s="41">
        <v>202324</v>
      </c>
      <c r="AG3058" s="41" t="s">
        <v>46</v>
      </c>
      <c r="AH3058" s="41">
        <v>548</v>
      </c>
      <c r="AI3058" s="41">
        <v>30</v>
      </c>
      <c r="AJ3058" s="41" t="s">
        <v>1357</v>
      </c>
      <c r="AK3058" s="41">
        <v>3</v>
      </c>
      <c r="AL3058" s="186">
        <v>2430</v>
      </c>
    </row>
    <row r="3059" spans="31:38" x14ac:dyDescent="0.35">
      <c r="AE3059" s="41" t="str">
        <f t="shared" si="89"/>
        <v>CAPFOR_548_30.1_3_202324</v>
      </c>
      <c r="AF3059" s="41">
        <v>202324</v>
      </c>
      <c r="AG3059" s="41" t="s">
        <v>46</v>
      </c>
      <c r="AH3059" s="41">
        <v>548</v>
      </c>
      <c r="AI3059" s="41">
        <v>30.1</v>
      </c>
      <c r="AJ3059" s="41" t="s">
        <v>3616</v>
      </c>
      <c r="AK3059" s="41">
        <v>3</v>
      </c>
      <c r="AL3059" s="186">
        <v>2430</v>
      </c>
    </row>
    <row r="3060" spans="31:38" x14ac:dyDescent="0.35">
      <c r="AE3060" s="41" t="str">
        <f t="shared" si="89"/>
        <v>CAPFOR_548_30.2_3_202324</v>
      </c>
      <c r="AF3060" s="41">
        <v>202324</v>
      </c>
      <c r="AG3060" s="41" t="s">
        <v>46</v>
      </c>
      <c r="AH3060" s="41">
        <v>548</v>
      </c>
      <c r="AI3060" s="41">
        <v>30.2</v>
      </c>
      <c r="AJ3060" s="41" t="s">
        <v>3617</v>
      </c>
      <c r="AK3060" s="41">
        <v>3</v>
      </c>
      <c r="AL3060" s="186">
        <v>0</v>
      </c>
    </row>
    <row r="3061" spans="31:38" x14ac:dyDescent="0.35">
      <c r="AE3061" s="41" t="str">
        <f t="shared" si="89"/>
        <v>CAPFOR_548_31_3_202324</v>
      </c>
      <c r="AF3061" s="41">
        <v>202324</v>
      </c>
      <c r="AG3061" s="41" t="s">
        <v>46</v>
      </c>
      <c r="AH3061" s="41">
        <v>548</v>
      </c>
      <c r="AI3061" s="41">
        <v>31</v>
      </c>
      <c r="AJ3061" s="41" t="s">
        <v>1358</v>
      </c>
      <c r="AK3061" s="41">
        <v>3</v>
      </c>
      <c r="AL3061" s="186">
        <v>15786.623</v>
      </c>
    </row>
    <row r="3062" spans="31:38" x14ac:dyDescent="0.35">
      <c r="AE3062" s="41" t="str">
        <f t="shared" si="89"/>
        <v>CAPFOR_548_31.1_3_202324</v>
      </c>
      <c r="AF3062" s="41">
        <v>202324</v>
      </c>
      <c r="AG3062" s="41" t="s">
        <v>46</v>
      </c>
      <c r="AH3062" s="41">
        <v>548</v>
      </c>
      <c r="AI3062" s="41">
        <v>31.1</v>
      </c>
      <c r="AJ3062" s="41" t="s">
        <v>2038</v>
      </c>
      <c r="AK3062" s="41">
        <v>3</v>
      </c>
      <c r="AL3062" s="186">
        <v>15786.623</v>
      </c>
    </row>
    <row r="3063" spans="31:38" x14ac:dyDescent="0.35">
      <c r="AE3063" s="41" t="str">
        <f t="shared" si="89"/>
        <v>CAPFOR_548_31.2_3_202324</v>
      </c>
      <c r="AF3063" s="41">
        <v>202324</v>
      </c>
      <c r="AG3063" s="41" t="s">
        <v>46</v>
      </c>
      <c r="AH3063" s="41">
        <v>548</v>
      </c>
      <c r="AI3063" s="41">
        <v>31.2</v>
      </c>
      <c r="AJ3063" s="41" t="s">
        <v>2039</v>
      </c>
      <c r="AK3063" s="41">
        <v>3</v>
      </c>
      <c r="AL3063" s="186">
        <v>0</v>
      </c>
    </row>
    <row r="3064" spans="31:38" x14ac:dyDescent="0.35">
      <c r="AE3064" s="41" t="str">
        <f t="shared" si="89"/>
        <v>CAPFOR_548_32_3_202324</v>
      </c>
      <c r="AF3064" s="41">
        <v>202324</v>
      </c>
      <c r="AG3064" s="41" t="s">
        <v>46</v>
      </c>
      <c r="AH3064" s="41">
        <v>548</v>
      </c>
      <c r="AI3064" s="41">
        <v>32</v>
      </c>
      <c r="AJ3064" s="41" t="s">
        <v>3455</v>
      </c>
      <c r="AK3064" s="41">
        <v>3</v>
      </c>
      <c r="AL3064" s="186">
        <v>44170.928</v>
      </c>
    </row>
    <row r="3065" spans="31:38" x14ac:dyDescent="0.35">
      <c r="AE3065" s="41" t="str">
        <f t="shared" si="89"/>
        <v>CAPFOR_548_33_3_202324</v>
      </c>
      <c r="AF3065" s="41">
        <v>202324</v>
      </c>
      <c r="AG3065" s="41" t="s">
        <v>46</v>
      </c>
      <c r="AH3065" s="41">
        <v>548</v>
      </c>
      <c r="AI3065" s="41">
        <v>33</v>
      </c>
      <c r="AJ3065" s="41" t="s">
        <v>2043</v>
      </c>
      <c r="AK3065" s="41">
        <v>3</v>
      </c>
      <c r="AL3065" s="186">
        <v>223293</v>
      </c>
    </row>
    <row r="3066" spans="31:38" x14ac:dyDescent="0.35">
      <c r="AE3066" s="41" t="str">
        <f t="shared" si="89"/>
        <v>CAPFOR_548_33.5_3_202324</v>
      </c>
      <c r="AF3066" s="41">
        <v>202324</v>
      </c>
      <c r="AG3066" s="41" t="s">
        <v>46</v>
      </c>
      <c r="AH3066" s="41">
        <v>548</v>
      </c>
      <c r="AI3066" s="41">
        <v>33.5</v>
      </c>
      <c r="AJ3066" s="41" t="s">
        <v>3281</v>
      </c>
      <c r="AK3066" s="41">
        <v>3</v>
      </c>
      <c r="AL3066" s="186">
        <v>0</v>
      </c>
    </row>
    <row r="3067" spans="31:38" x14ac:dyDescent="0.35">
      <c r="AE3067" s="41" t="str">
        <f t="shared" si="89"/>
        <v>CAPFOR_548_34_3_202324</v>
      </c>
      <c r="AF3067" s="41">
        <v>202324</v>
      </c>
      <c r="AG3067" s="41" t="s">
        <v>46</v>
      </c>
      <c r="AH3067" s="41">
        <v>548</v>
      </c>
      <c r="AI3067" s="41">
        <v>34</v>
      </c>
      <c r="AJ3067" s="41" t="s">
        <v>3456</v>
      </c>
      <c r="AK3067" s="41">
        <v>3</v>
      </c>
      <c r="AL3067" s="186">
        <v>18216.623</v>
      </c>
    </row>
    <row r="3068" spans="31:38" x14ac:dyDescent="0.35">
      <c r="AE3068" s="41" t="str">
        <f t="shared" si="89"/>
        <v>CAPFOR_548_35_3_202324</v>
      </c>
      <c r="AF3068" s="41">
        <v>202324</v>
      </c>
      <c r="AG3068" s="41" t="s">
        <v>46</v>
      </c>
      <c r="AH3068" s="41">
        <v>548</v>
      </c>
      <c r="AI3068" s="41">
        <v>35</v>
      </c>
      <c r="AJ3068" s="41" t="s">
        <v>2044</v>
      </c>
      <c r="AK3068" s="41">
        <v>3</v>
      </c>
      <c r="AL3068" s="186">
        <v>6965</v>
      </c>
    </row>
    <row r="3069" spans="31:38" x14ac:dyDescent="0.35">
      <c r="AE3069" s="41" t="str">
        <f t="shared" si="89"/>
        <v>CAPFOR_548_36_3_202324</v>
      </c>
      <c r="AF3069" s="41">
        <v>202324</v>
      </c>
      <c r="AG3069" s="41" t="s">
        <v>46</v>
      </c>
      <c r="AH3069" s="41">
        <v>548</v>
      </c>
      <c r="AI3069" s="41">
        <v>36</v>
      </c>
      <c r="AJ3069" s="41" t="s">
        <v>3457</v>
      </c>
      <c r="AK3069" s="41">
        <v>3</v>
      </c>
      <c r="AL3069" s="186">
        <v>11251.623</v>
      </c>
    </row>
    <row r="3070" spans="31:38" x14ac:dyDescent="0.35">
      <c r="AE3070" s="41" t="str">
        <f t="shared" si="89"/>
        <v>CAPFOR_548_37_3_202324</v>
      </c>
      <c r="AF3070" s="41">
        <v>202324</v>
      </c>
      <c r="AG3070" s="41" t="s">
        <v>46</v>
      </c>
      <c r="AH3070" s="41">
        <v>548</v>
      </c>
      <c r="AI3070" s="41">
        <v>37</v>
      </c>
      <c r="AJ3070" s="41" t="s">
        <v>3458</v>
      </c>
      <c r="AK3070" s="41">
        <v>3</v>
      </c>
      <c r="AL3070" s="186">
        <v>234544.62299999999</v>
      </c>
    </row>
    <row r="3071" spans="31:38" x14ac:dyDescent="0.35">
      <c r="AE3071" s="41" t="str">
        <f t="shared" si="89"/>
        <v>CAPFOR_548_38_3_202324</v>
      </c>
      <c r="AF3071" s="41">
        <v>202324</v>
      </c>
      <c r="AG3071" s="41" t="s">
        <v>46</v>
      </c>
      <c r="AH3071" s="41">
        <v>548</v>
      </c>
      <c r="AI3071" s="41">
        <v>38</v>
      </c>
      <c r="AJ3071" s="41" t="s">
        <v>2046</v>
      </c>
      <c r="AK3071" s="41">
        <v>3</v>
      </c>
      <c r="AL3071" s="186">
        <v>199192.07</v>
      </c>
    </row>
    <row r="3072" spans="31:38" x14ac:dyDescent="0.35">
      <c r="AE3072" s="41" t="str">
        <f t="shared" si="89"/>
        <v>CAPFOR_548_39_3_202324</v>
      </c>
      <c r="AF3072" s="41">
        <v>202324</v>
      </c>
      <c r="AG3072" s="41" t="s">
        <v>46</v>
      </c>
      <c r="AH3072" s="41">
        <v>548</v>
      </c>
      <c r="AI3072" s="41">
        <v>39</v>
      </c>
      <c r="AJ3072" s="41" t="s">
        <v>2047</v>
      </c>
      <c r="AK3072" s="41">
        <v>3</v>
      </c>
      <c r="AL3072" s="186">
        <v>2295</v>
      </c>
    </row>
    <row r="3073" spans="31:38" x14ac:dyDescent="0.35">
      <c r="AE3073" s="41" t="str">
        <f t="shared" si="89"/>
        <v>CAPFOR_548_40_3_202324</v>
      </c>
      <c r="AF3073" s="41">
        <v>202324</v>
      </c>
      <c r="AG3073" s="41" t="s">
        <v>46</v>
      </c>
      <c r="AH3073" s="41">
        <v>548</v>
      </c>
      <c r="AI3073" s="41">
        <v>40</v>
      </c>
      <c r="AJ3073" s="41" t="s">
        <v>2048</v>
      </c>
      <c r="AK3073" s="41">
        <v>3</v>
      </c>
      <c r="AL3073" s="186">
        <v>38450</v>
      </c>
    </row>
    <row r="3074" spans="31:38" x14ac:dyDescent="0.35">
      <c r="AE3074" s="41" t="str">
        <f t="shared" si="89"/>
        <v>CAPFOR_548_41_3_202324</v>
      </c>
      <c r="AF3074" s="41">
        <v>202324</v>
      </c>
      <c r="AG3074" s="41" t="s">
        <v>46</v>
      </c>
      <c r="AH3074" s="41">
        <v>548</v>
      </c>
      <c r="AI3074" s="41">
        <v>41</v>
      </c>
      <c r="AJ3074" s="41" t="s">
        <v>2049</v>
      </c>
      <c r="AK3074" s="41">
        <v>3</v>
      </c>
      <c r="AL3074" s="186">
        <v>190195</v>
      </c>
    </row>
    <row r="3075" spans="31:38" x14ac:dyDescent="0.35">
      <c r="AE3075" s="41" t="str">
        <f t="shared" si="89"/>
        <v>CAPFOR_548_42_3_202324</v>
      </c>
      <c r="AF3075" s="41">
        <v>202324</v>
      </c>
      <c r="AG3075" s="41" t="s">
        <v>46</v>
      </c>
      <c r="AH3075" s="41">
        <v>548</v>
      </c>
      <c r="AI3075" s="41">
        <v>42</v>
      </c>
      <c r="AJ3075" s="41" t="s">
        <v>2050</v>
      </c>
      <c r="AK3075" s="41">
        <v>3</v>
      </c>
      <c r="AL3075" s="186">
        <v>2295</v>
      </c>
    </row>
    <row r="3076" spans="31:38" x14ac:dyDescent="0.35">
      <c r="AE3076" s="41" t="str">
        <f t="shared" si="89"/>
        <v>CAPFOR_548_43_3_202324</v>
      </c>
      <c r="AF3076" s="41">
        <v>202324</v>
      </c>
      <c r="AG3076" s="41" t="s">
        <v>46</v>
      </c>
      <c r="AH3076" s="41">
        <v>548</v>
      </c>
      <c r="AI3076" s="41">
        <v>43</v>
      </c>
      <c r="AJ3076" s="41" t="s">
        <v>2051</v>
      </c>
      <c r="AK3076" s="41">
        <v>3</v>
      </c>
      <c r="AL3076" s="186">
        <v>10000</v>
      </c>
    </row>
    <row r="3077" spans="31:38" x14ac:dyDescent="0.35">
      <c r="AE3077" s="41" t="str">
        <f t="shared" si="89"/>
        <v>CAPFOR_548_44_3_202324</v>
      </c>
      <c r="AF3077" s="41">
        <v>202324</v>
      </c>
      <c r="AG3077" s="41" t="s">
        <v>46</v>
      </c>
      <c r="AH3077" s="41">
        <v>548</v>
      </c>
      <c r="AI3077" s="41">
        <v>44</v>
      </c>
      <c r="AJ3077" s="41" t="s">
        <v>3261</v>
      </c>
      <c r="AK3077" s="41">
        <v>3</v>
      </c>
      <c r="AL3077" s="186">
        <v>242800</v>
      </c>
    </row>
    <row r="3078" spans="31:38" x14ac:dyDescent="0.35">
      <c r="AE3078" s="41" t="str">
        <f t="shared" ref="AE3078:AE3141" si="90">AG3078&amp;"_"&amp;AH3078&amp;"_"&amp;AI3078&amp;"_"&amp;AK3078&amp;"_"&amp;AF3078</f>
        <v>CAPFOR_548_45_3_202324</v>
      </c>
      <c r="AF3078" s="41">
        <v>202324</v>
      </c>
      <c r="AG3078" s="41" t="s">
        <v>46</v>
      </c>
      <c r="AH3078" s="41">
        <v>548</v>
      </c>
      <c r="AI3078" s="41">
        <v>45</v>
      </c>
      <c r="AJ3078" s="41" t="s">
        <v>3262</v>
      </c>
      <c r="AK3078" s="41">
        <v>3</v>
      </c>
      <c r="AL3078" s="186">
        <v>268300</v>
      </c>
    </row>
    <row r="3079" spans="31:38" x14ac:dyDescent="0.35">
      <c r="AE3079" s="41" t="str">
        <f t="shared" si="90"/>
        <v>CAPFOR_548_46_3_202324</v>
      </c>
      <c r="AF3079" s="41">
        <v>202324</v>
      </c>
      <c r="AG3079" s="41" t="s">
        <v>46</v>
      </c>
      <c r="AH3079" s="41">
        <v>548</v>
      </c>
      <c r="AI3079" s="41">
        <v>46</v>
      </c>
      <c r="AJ3079" s="41" t="s">
        <v>2060</v>
      </c>
      <c r="AK3079" s="41">
        <v>3</v>
      </c>
      <c r="AL3079" s="186">
        <v>0</v>
      </c>
    </row>
    <row r="3080" spans="31:38" x14ac:dyDescent="0.35">
      <c r="AE3080" s="41" t="str">
        <f t="shared" si="90"/>
        <v>CAPFOR_548_47_3_202324</v>
      </c>
      <c r="AF3080" s="41">
        <v>202324</v>
      </c>
      <c r="AG3080" s="41" t="s">
        <v>46</v>
      </c>
      <c r="AH3080" s="41">
        <v>548</v>
      </c>
      <c r="AI3080" s="41">
        <v>47</v>
      </c>
      <c r="AJ3080" s="41" t="s">
        <v>2061</v>
      </c>
      <c r="AK3080" s="41">
        <v>3</v>
      </c>
      <c r="AL3080" s="186">
        <v>0</v>
      </c>
    </row>
    <row r="3081" spans="31:38" x14ac:dyDescent="0.35">
      <c r="AE3081" s="41" t="str">
        <f t="shared" si="90"/>
        <v>CAPFOR_548_48_3_202324</v>
      </c>
      <c r="AF3081" s="41">
        <v>202324</v>
      </c>
      <c r="AG3081" s="41" t="s">
        <v>46</v>
      </c>
      <c r="AH3081" s="41">
        <v>548</v>
      </c>
      <c r="AI3081" s="41">
        <v>48</v>
      </c>
      <c r="AJ3081" s="41" t="s">
        <v>2029</v>
      </c>
      <c r="AK3081" s="41">
        <v>3</v>
      </c>
      <c r="AL3081" s="186">
        <v>0</v>
      </c>
    </row>
    <row r="3082" spans="31:38" x14ac:dyDescent="0.35">
      <c r="AE3082" s="41" t="str">
        <f t="shared" si="90"/>
        <v>CAPFOR_548_49_3_202324</v>
      </c>
      <c r="AF3082" s="41">
        <v>202324</v>
      </c>
      <c r="AG3082" s="41" t="s">
        <v>46</v>
      </c>
      <c r="AH3082" s="41">
        <v>548</v>
      </c>
      <c r="AI3082" s="41">
        <v>49</v>
      </c>
      <c r="AJ3082" s="41" t="s">
        <v>2030</v>
      </c>
      <c r="AK3082" s="41">
        <v>3</v>
      </c>
      <c r="AL3082" s="186">
        <v>0</v>
      </c>
    </row>
    <row r="3083" spans="31:38" x14ac:dyDescent="0.35">
      <c r="AE3083" s="41" t="str">
        <f t="shared" si="90"/>
        <v>CAPFOR_548_50_3_202324</v>
      </c>
      <c r="AF3083" s="41">
        <v>202324</v>
      </c>
      <c r="AG3083" s="41" t="s">
        <v>46</v>
      </c>
      <c r="AH3083" s="41">
        <v>548</v>
      </c>
      <c r="AI3083" s="41">
        <v>50</v>
      </c>
      <c r="AJ3083" s="41" t="s">
        <v>2031</v>
      </c>
      <c r="AK3083" s="41">
        <v>3</v>
      </c>
      <c r="AL3083" s="186">
        <v>0</v>
      </c>
    </row>
    <row r="3084" spans="31:38" x14ac:dyDescent="0.35">
      <c r="AE3084" s="41" t="str">
        <f t="shared" si="90"/>
        <v>CAPFOR_550_1_1_202324</v>
      </c>
      <c r="AF3084" s="41">
        <v>202324</v>
      </c>
      <c r="AG3084" s="41" t="s">
        <v>46</v>
      </c>
      <c r="AH3084" s="41">
        <v>550</v>
      </c>
      <c r="AI3084" s="41">
        <v>1</v>
      </c>
      <c r="AJ3084" s="41" t="s">
        <v>1334</v>
      </c>
      <c r="AK3084" s="41">
        <v>1</v>
      </c>
      <c r="AL3084" s="186">
        <v>43732</v>
      </c>
    </row>
    <row r="3085" spans="31:38" x14ac:dyDescent="0.35">
      <c r="AE3085" s="41" t="str">
        <f t="shared" si="90"/>
        <v>CAPFOR_550_2_1_202324</v>
      </c>
      <c r="AF3085" s="41">
        <v>202324</v>
      </c>
      <c r="AG3085" s="41" t="s">
        <v>46</v>
      </c>
      <c r="AH3085" s="41">
        <v>550</v>
      </c>
      <c r="AI3085" s="41">
        <v>2</v>
      </c>
      <c r="AJ3085" s="41" t="s">
        <v>3254</v>
      </c>
      <c r="AK3085" s="41">
        <v>1</v>
      </c>
      <c r="AL3085" s="186">
        <v>2645</v>
      </c>
    </row>
    <row r="3086" spans="31:38" x14ac:dyDescent="0.35">
      <c r="AE3086" s="41" t="str">
        <f t="shared" si="90"/>
        <v>CAPFOR_550_3_1_202324</v>
      </c>
      <c r="AF3086" s="41">
        <v>202324</v>
      </c>
      <c r="AG3086" s="41" t="s">
        <v>46</v>
      </c>
      <c r="AH3086" s="41">
        <v>550</v>
      </c>
      <c r="AI3086" s="41">
        <v>3</v>
      </c>
      <c r="AJ3086" s="41" t="s">
        <v>3165</v>
      </c>
      <c r="AK3086" s="41">
        <v>1</v>
      </c>
      <c r="AL3086" s="186">
        <v>9543</v>
      </c>
    </row>
    <row r="3087" spans="31:38" x14ac:dyDescent="0.35">
      <c r="AE3087" s="41" t="str">
        <f t="shared" si="90"/>
        <v>CAPFOR_550_4_1_202324</v>
      </c>
      <c r="AF3087" s="41">
        <v>202324</v>
      </c>
      <c r="AG3087" s="41" t="s">
        <v>46</v>
      </c>
      <c r="AH3087" s="41">
        <v>550</v>
      </c>
      <c r="AI3087" s="41">
        <v>4</v>
      </c>
      <c r="AJ3087" s="41" t="s">
        <v>3255</v>
      </c>
      <c r="AK3087" s="41">
        <v>1</v>
      </c>
      <c r="AL3087" s="186">
        <v>17018</v>
      </c>
    </row>
    <row r="3088" spans="31:38" x14ac:dyDescent="0.35">
      <c r="AE3088" s="41" t="str">
        <f t="shared" si="90"/>
        <v>CAPFOR_550_5_1_202324</v>
      </c>
      <c r="AF3088" s="41">
        <v>202324</v>
      </c>
      <c r="AG3088" s="41" t="s">
        <v>46</v>
      </c>
      <c r="AH3088" s="41">
        <v>550</v>
      </c>
      <c r="AI3088" s="41">
        <v>5</v>
      </c>
      <c r="AJ3088" s="41" t="s">
        <v>664</v>
      </c>
      <c r="AK3088" s="41">
        <v>1</v>
      </c>
      <c r="AL3088" s="186">
        <v>0</v>
      </c>
    </row>
    <row r="3089" spans="31:38" x14ac:dyDescent="0.35">
      <c r="AE3089" s="41" t="str">
        <f t="shared" si="90"/>
        <v>CAPFOR_550_6_1_202324</v>
      </c>
      <c r="AF3089" s="41">
        <v>202324</v>
      </c>
      <c r="AG3089" s="41" t="s">
        <v>46</v>
      </c>
      <c r="AH3089" s="41">
        <v>550</v>
      </c>
      <c r="AI3089" s="41">
        <v>6</v>
      </c>
      <c r="AJ3089" s="41" t="s">
        <v>3192</v>
      </c>
      <c r="AK3089" s="41">
        <v>1</v>
      </c>
      <c r="AL3089" s="186">
        <v>5002</v>
      </c>
    </row>
    <row r="3090" spans="31:38" x14ac:dyDescent="0.35">
      <c r="AE3090" s="41" t="str">
        <f t="shared" si="90"/>
        <v>CAPFOR_550_7_1_202324</v>
      </c>
      <c r="AF3090" s="41">
        <v>202324</v>
      </c>
      <c r="AG3090" s="41" t="s">
        <v>46</v>
      </c>
      <c r="AH3090" s="41">
        <v>550</v>
      </c>
      <c r="AI3090" s="41">
        <v>7</v>
      </c>
      <c r="AJ3090" s="41" t="s">
        <v>2157</v>
      </c>
      <c r="AK3090" s="41">
        <v>1</v>
      </c>
      <c r="AL3090" s="186">
        <v>3235</v>
      </c>
    </row>
    <row r="3091" spans="31:38" x14ac:dyDescent="0.35">
      <c r="AE3091" s="41" t="str">
        <f t="shared" si="90"/>
        <v>CAPFOR_550_8_1_202324</v>
      </c>
      <c r="AF3091" s="41">
        <v>202324</v>
      </c>
      <c r="AG3091" s="41" t="s">
        <v>46</v>
      </c>
      <c r="AH3091" s="41">
        <v>550</v>
      </c>
      <c r="AI3091" s="41">
        <v>8</v>
      </c>
      <c r="AJ3091" s="41" t="s">
        <v>3449</v>
      </c>
      <c r="AK3091" s="41">
        <v>1</v>
      </c>
      <c r="AL3091" s="186">
        <v>25255</v>
      </c>
    </row>
    <row r="3092" spans="31:38" x14ac:dyDescent="0.35">
      <c r="AE3092" s="41" t="str">
        <f t="shared" si="90"/>
        <v>CAPFOR_550_9_1_202324</v>
      </c>
      <c r="AF3092" s="41">
        <v>202324</v>
      </c>
      <c r="AG3092" s="41" t="s">
        <v>46</v>
      </c>
      <c r="AH3092" s="41">
        <v>550</v>
      </c>
      <c r="AI3092" s="41">
        <v>9</v>
      </c>
      <c r="AJ3092" s="41" t="s">
        <v>2322</v>
      </c>
      <c r="AK3092" s="41">
        <v>1</v>
      </c>
      <c r="AL3092" s="186">
        <v>0</v>
      </c>
    </row>
    <row r="3093" spans="31:38" x14ac:dyDescent="0.35">
      <c r="AE3093" s="41" t="str">
        <f t="shared" si="90"/>
        <v>CAPFOR_550_10_1_202324</v>
      </c>
      <c r="AF3093" s="41">
        <v>202324</v>
      </c>
      <c r="AG3093" s="41" t="s">
        <v>46</v>
      </c>
      <c r="AH3093" s="41">
        <v>550</v>
      </c>
      <c r="AI3093" s="41">
        <v>10</v>
      </c>
      <c r="AJ3093" s="41" t="s">
        <v>3196</v>
      </c>
      <c r="AK3093" s="41">
        <v>1</v>
      </c>
      <c r="AL3093" s="186">
        <v>1969</v>
      </c>
    </row>
    <row r="3094" spans="31:38" x14ac:dyDescent="0.35">
      <c r="AE3094" s="41" t="str">
        <f t="shared" si="90"/>
        <v>CAPFOR_550_11_1_202324</v>
      </c>
      <c r="AF3094" s="41">
        <v>202324</v>
      </c>
      <c r="AG3094" s="41" t="s">
        <v>46</v>
      </c>
      <c r="AH3094" s="41">
        <v>550</v>
      </c>
      <c r="AI3094" s="41">
        <v>11</v>
      </c>
      <c r="AJ3094" s="41" t="s">
        <v>3450</v>
      </c>
      <c r="AK3094" s="41">
        <v>1</v>
      </c>
      <c r="AL3094" s="186">
        <v>1969</v>
      </c>
    </row>
    <row r="3095" spans="31:38" x14ac:dyDescent="0.35">
      <c r="AE3095" s="41" t="str">
        <f t="shared" si="90"/>
        <v>CAPFOR_550_12_1_202324</v>
      </c>
      <c r="AF3095" s="41">
        <v>202324</v>
      </c>
      <c r="AG3095" s="41" t="s">
        <v>46</v>
      </c>
      <c r="AH3095" s="41">
        <v>550</v>
      </c>
      <c r="AI3095" s="41">
        <v>12</v>
      </c>
      <c r="AJ3095" s="41" t="s">
        <v>3170</v>
      </c>
      <c r="AK3095" s="41">
        <v>1</v>
      </c>
      <c r="AL3095" s="186">
        <v>0</v>
      </c>
    </row>
    <row r="3096" spans="31:38" x14ac:dyDescent="0.35">
      <c r="AE3096" s="41" t="str">
        <f t="shared" si="90"/>
        <v>CAPFOR_550_13_1_202324</v>
      </c>
      <c r="AF3096" s="41">
        <v>202324</v>
      </c>
      <c r="AG3096" s="41" t="s">
        <v>46</v>
      </c>
      <c r="AH3096" s="41">
        <v>550</v>
      </c>
      <c r="AI3096" s="41">
        <v>13</v>
      </c>
      <c r="AJ3096" s="41" t="s">
        <v>3451</v>
      </c>
      <c r="AK3096" s="41">
        <v>1</v>
      </c>
      <c r="AL3096" s="186">
        <v>83144</v>
      </c>
    </row>
    <row r="3097" spans="31:38" x14ac:dyDescent="0.35">
      <c r="AE3097" s="41" t="str">
        <f t="shared" si="90"/>
        <v>CAPFOR_550_14_1_202324</v>
      </c>
      <c r="AF3097" s="41">
        <v>202324</v>
      </c>
      <c r="AG3097" s="41" t="s">
        <v>46</v>
      </c>
      <c r="AH3097" s="41">
        <v>550</v>
      </c>
      <c r="AI3097" s="41">
        <v>14</v>
      </c>
      <c r="AJ3097" s="41" t="s">
        <v>3452</v>
      </c>
      <c r="AK3097" s="41">
        <v>1</v>
      </c>
      <c r="AL3097" s="186">
        <v>0</v>
      </c>
    </row>
    <row r="3098" spans="31:38" x14ac:dyDescent="0.35">
      <c r="AE3098" s="41" t="str">
        <f t="shared" si="90"/>
        <v>CAPFOR_550_15_1_202324</v>
      </c>
      <c r="AF3098" s="41">
        <v>202324</v>
      </c>
      <c r="AG3098" s="41" t="s">
        <v>46</v>
      </c>
      <c r="AH3098" s="41">
        <v>550</v>
      </c>
      <c r="AI3098" s="41">
        <v>15</v>
      </c>
      <c r="AJ3098" s="41" t="s">
        <v>3256</v>
      </c>
      <c r="AK3098" s="41">
        <v>1</v>
      </c>
      <c r="AL3098" s="186">
        <v>0</v>
      </c>
    </row>
    <row r="3099" spans="31:38" x14ac:dyDescent="0.35">
      <c r="AE3099" s="41" t="str">
        <f t="shared" si="90"/>
        <v>CAPFOR_550_16_1_202324</v>
      </c>
      <c r="AF3099" s="41">
        <v>202324</v>
      </c>
      <c r="AG3099" s="41" t="s">
        <v>46</v>
      </c>
      <c r="AH3099" s="41">
        <v>550</v>
      </c>
      <c r="AI3099" s="41">
        <v>16</v>
      </c>
      <c r="AJ3099" s="41" t="s">
        <v>3453</v>
      </c>
      <c r="AK3099" s="41">
        <v>1</v>
      </c>
      <c r="AL3099" s="186">
        <v>83144</v>
      </c>
    </row>
    <row r="3100" spans="31:38" x14ac:dyDescent="0.35">
      <c r="AE3100" s="41" t="str">
        <f t="shared" si="90"/>
        <v>CAPFOR_550_17_1_202324</v>
      </c>
      <c r="AF3100" s="41">
        <v>202324</v>
      </c>
      <c r="AG3100" s="41" t="s">
        <v>46</v>
      </c>
      <c r="AH3100" s="41">
        <v>550</v>
      </c>
      <c r="AI3100" s="41">
        <v>17</v>
      </c>
      <c r="AJ3100" s="41" t="s">
        <v>2010</v>
      </c>
      <c r="AK3100" s="41">
        <v>1</v>
      </c>
      <c r="AL3100" s="186">
        <v>0</v>
      </c>
    </row>
    <row r="3101" spans="31:38" x14ac:dyDescent="0.35">
      <c r="AE3101" s="41" t="str">
        <f t="shared" si="90"/>
        <v>CAPFOR_550_17.1_1_202324</v>
      </c>
      <c r="AF3101" s="41">
        <v>202324</v>
      </c>
      <c r="AG3101" s="41" t="s">
        <v>46</v>
      </c>
      <c r="AH3101" s="41">
        <v>550</v>
      </c>
      <c r="AI3101" s="41">
        <v>17.100000000000001</v>
      </c>
      <c r="AJ3101" s="41" t="s">
        <v>3494</v>
      </c>
      <c r="AK3101" s="41">
        <v>1</v>
      </c>
      <c r="AL3101" s="186">
        <v>0</v>
      </c>
    </row>
    <row r="3102" spans="31:38" x14ac:dyDescent="0.35">
      <c r="AE3102" s="41" t="str">
        <f t="shared" si="90"/>
        <v>CAPFOR_550_19_3_202324</v>
      </c>
      <c r="AF3102" s="41">
        <v>202324</v>
      </c>
      <c r="AG3102" s="41" t="s">
        <v>46</v>
      </c>
      <c r="AH3102" s="41">
        <v>550</v>
      </c>
      <c r="AI3102" s="41">
        <v>19</v>
      </c>
      <c r="AJ3102" s="41" t="s">
        <v>3258</v>
      </c>
      <c r="AK3102" s="41">
        <v>3</v>
      </c>
      <c r="AL3102" s="186">
        <v>83144</v>
      </c>
    </row>
    <row r="3103" spans="31:38" x14ac:dyDescent="0.35">
      <c r="AE3103" s="41" t="str">
        <f t="shared" si="90"/>
        <v>CAPFOR_550_20_3_202324</v>
      </c>
      <c r="AF3103" s="41">
        <v>202324</v>
      </c>
      <c r="AG3103" s="41" t="s">
        <v>46</v>
      </c>
      <c r="AH3103" s="41">
        <v>550</v>
      </c>
      <c r="AI3103" s="41">
        <v>20</v>
      </c>
      <c r="AJ3103" s="41" t="s">
        <v>1308</v>
      </c>
      <c r="AK3103" s="41">
        <v>3</v>
      </c>
      <c r="AL3103" s="186">
        <v>0</v>
      </c>
    </row>
    <row r="3104" spans="31:38" x14ac:dyDescent="0.35">
      <c r="AE3104" s="41" t="str">
        <f t="shared" si="90"/>
        <v>CAPFOR_550_21_3_202324</v>
      </c>
      <c r="AF3104" s="41">
        <v>202324</v>
      </c>
      <c r="AG3104" s="41" t="s">
        <v>46</v>
      </c>
      <c r="AH3104" s="41">
        <v>550</v>
      </c>
      <c r="AI3104" s="41">
        <v>21</v>
      </c>
      <c r="AJ3104" s="41" t="s">
        <v>1309</v>
      </c>
      <c r="AK3104" s="41">
        <v>3</v>
      </c>
      <c r="AL3104" s="186">
        <v>3629</v>
      </c>
    </row>
    <row r="3105" spans="31:38" x14ac:dyDescent="0.35">
      <c r="AE3105" s="41" t="str">
        <f t="shared" si="90"/>
        <v>CAPFOR_550_22_3_202324</v>
      </c>
      <c r="AF3105" s="41">
        <v>202324</v>
      </c>
      <c r="AG3105" s="41" t="s">
        <v>46</v>
      </c>
      <c r="AH3105" s="41">
        <v>550</v>
      </c>
      <c r="AI3105" s="41">
        <v>22</v>
      </c>
      <c r="AJ3105" s="41" t="s">
        <v>3454</v>
      </c>
      <c r="AK3105" s="41">
        <v>3</v>
      </c>
      <c r="AL3105" s="186">
        <v>3629</v>
      </c>
    </row>
    <row r="3106" spans="31:38" x14ac:dyDescent="0.35">
      <c r="AE3106" s="41" t="str">
        <f t="shared" si="90"/>
        <v>CAPFOR_550_23_3_202324</v>
      </c>
      <c r="AF3106" s="41">
        <v>202324</v>
      </c>
      <c r="AG3106" s="41" t="s">
        <v>46</v>
      </c>
      <c r="AH3106" s="41">
        <v>550</v>
      </c>
      <c r="AI3106" s="41">
        <v>23</v>
      </c>
      <c r="AJ3106" s="41" t="s">
        <v>2027</v>
      </c>
      <c r="AK3106" s="41">
        <v>3</v>
      </c>
      <c r="AL3106" s="186">
        <v>34832.565410000003</v>
      </c>
    </row>
    <row r="3107" spans="31:38" x14ac:dyDescent="0.35">
      <c r="AE3107" s="41" t="str">
        <f t="shared" si="90"/>
        <v>CAPFOR_550_25_3_202324</v>
      </c>
      <c r="AF3107" s="41">
        <v>202324</v>
      </c>
      <c r="AG3107" s="41" t="s">
        <v>46</v>
      </c>
      <c r="AH3107" s="41">
        <v>550</v>
      </c>
      <c r="AI3107" s="41">
        <v>25</v>
      </c>
      <c r="AJ3107" s="41" t="s">
        <v>1370</v>
      </c>
      <c r="AK3107" s="41">
        <v>3</v>
      </c>
      <c r="AL3107" s="186">
        <v>24426.762159999998</v>
      </c>
    </row>
    <row r="3108" spans="31:38" x14ac:dyDescent="0.35">
      <c r="AE3108" s="41" t="str">
        <f t="shared" si="90"/>
        <v>CAPFOR_550_26_3_202324</v>
      </c>
      <c r="AF3108" s="41">
        <v>202324</v>
      </c>
      <c r="AG3108" s="41" t="s">
        <v>46</v>
      </c>
      <c r="AH3108" s="41">
        <v>550</v>
      </c>
      <c r="AI3108" s="41">
        <v>26</v>
      </c>
      <c r="AJ3108" s="41" t="s">
        <v>2032</v>
      </c>
      <c r="AK3108" s="41">
        <v>3</v>
      </c>
      <c r="AL3108" s="186">
        <v>3628.5430000000001</v>
      </c>
    </row>
    <row r="3109" spans="31:38" x14ac:dyDescent="0.35">
      <c r="AE3109" s="41" t="str">
        <f t="shared" si="90"/>
        <v>CAPFOR_550_27_3_202324</v>
      </c>
      <c r="AF3109" s="41">
        <v>202324</v>
      </c>
      <c r="AG3109" s="41" t="s">
        <v>46</v>
      </c>
      <c r="AH3109" s="41">
        <v>550</v>
      </c>
      <c r="AI3109" s="41">
        <v>27</v>
      </c>
      <c r="AJ3109" s="41" t="s">
        <v>2033</v>
      </c>
      <c r="AK3109" s="41">
        <v>3</v>
      </c>
      <c r="AL3109" s="186">
        <v>0</v>
      </c>
    </row>
    <row r="3110" spans="31:38" x14ac:dyDescent="0.35">
      <c r="AE3110" s="41" t="str">
        <f t="shared" si="90"/>
        <v>CAPFOR_550_28_3_202324</v>
      </c>
      <c r="AF3110" s="41">
        <v>202324</v>
      </c>
      <c r="AG3110" s="41" t="s">
        <v>46</v>
      </c>
      <c r="AH3110" s="41">
        <v>550</v>
      </c>
      <c r="AI3110" s="41">
        <v>28</v>
      </c>
      <c r="AJ3110" s="41" t="s">
        <v>2034</v>
      </c>
      <c r="AK3110" s="41">
        <v>3</v>
      </c>
      <c r="AL3110" s="186">
        <v>1500</v>
      </c>
    </row>
    <row r="3111" spans="31:38" x14ac:dyDescent="0.35">
      <c r="AE3111" s="41" t="str">
        <f t="shared" si="90"/>
        <v>CAPFOR_550_29_3_202324</v>
      </c>
      <c r="AF3111" s="41">
        <v>202324</v>
      </c>
      <c r="AG3111" s="41" t="s">
        <v>46</v>
      </c>
      <c r="AH3111" s="41">
        <v>550</v>
      </c>
      <c r="AI3111" s="41">
        <v>29</v>
      </c>
      <c r="AJ3111" s="41" t="s">
        <v>2035</v>
      </c>
      <c r="AK3111" s="41">
        <v>3</v>
      </c>
      <c r="AL3111" s="186">
        <v>0</v>
      </c>
    </row>
    <row r="3112" spans="31:38" x14ac:dyDescent="0.35">
      <c r="AE3112" s="41" t="str">
        <f t="shared" si="90"/>
        <v>CAPFOR_550_30_3_202324</v>
      </c>
      <c r="AF3112" s="41">
        <v>202324</v>
      </c>
      <c r="AG3112" s="41" t="s">
        <v>46</v>
      </c>
      <c r="AH3112" s="41">
        <v>550</v>
      </c>
      <c r="AI3112" s="41">
        <v>30</v>
      </c>
      <c r="AJ3112" s="41" t="s">
        <v>1357</v>
      </c>
      <c r="AK3112" s="41">
        <v>3</v>
      </c>
      <c r="AL3112" s="186">
        <v>4155</v>
      </c>
    </row>
    <row r="3113" spans="31:38" x14ac:dyDescent="0.35">
      <c r="AE3113" s="41" t="str">
        <f t="shared" si="90"/>
        <v>CAPFOR_550_30.1_3_202324</v>
      </c>
      <c r="AF3113" s="41">
        <v>202324</v>
      </c>
      <c r="AG3113" s="41" t="s">
        <v>46</v>
      </c>
      <c r="AH3113" s="41">
        <v>550</v>
      </c>
      <c r="AI3113" s="41">
        <v>30.1</v>
      </c>
      <c r="AJ3113" s="41" t="s">
        <v>3616</v>
      </c>
      <c r="AK3113" s="41">
        <v>3</v>
      </c>
      <c r="AL3113" s="186">
        <v>4155</v>
      </c>
    </row>
    <row r="3114" spans="31:38" x14ac:dyDescent="0.35">
      <c r="AE3114" s="41" t="str">
        <f t="shared" si="90"/>
        <v>CAPFOR_550_30.2_3_202324</v>
      </c>
      <c r="AF3114" s="41">
        <v>202324</v>
      </c>
      <c r="AG3114" s="41" t="s">
        <v>46</v>
      </c>
      <c r="AH3114" s="41">
        <v>550</v>
      </c>
      <c r="AI3114" s="41">
        <v>30.2</v>
      </c>
      <c r="AJ3114" s="41" t="s">
        <v>3617</v>
      </c>
      <c r="AK3114" s="41">
        <v>3</v>
      </c>
      <c r="AL3114" s="186">
        <v>0</v>
      </c>
    </row>
    <row r="3115" spans="31:38" x14ac:dyDescent="0.35">
      <c r="AE3115" s="41" t="str">
        <f t="shared" si="90"/>
        <v>CAPFOR_550_31_3_202324</v>
      </c>
      <c r="AF3115" s="41">
        <v>202324</v>
      </c>
      <c r="AG3115" s="41" t="s">
        <v>46</v>
      </c>
      <c r="AH3115" s="41">
        <v>550</v>
      </c>
      <c r="AI3115" s="41">
        <v>31</v>
      </c>
      <c r="AJ3115" s="41" t="s">
        <v>1358</v>
      </c>
      <c r="AK3115" s="41">
        <v>3</v>
      </c>
      <c r="AL3115" s="186">
        <v>14601.146060000001</v>
      </c>
    </row>
    <row r="3116" spans="31:38" x14ac:dyDescent="0.35">
      <c r="AE3116" s="41" t="str">
        <f t="shared" si="90"/>
        <v>CAPFOR_550_31.1_3_202324</v>
      </c>
      <c r="AF3116" s="41">
        <v>202324</v>
      </c>
      <c r="AG3116" s="41" t="s">
        <v>46</v>
      </c>
      <c r="AH3116" s="41">
        <v>550</v>
      </c>
      <c r="AI3116" s="41">
        <v>31.1</v>
      </c>
      <c r="AJ3116" s="41" t="s">
        <v>2038</v>
      </c>
      <c r="AK3116" s="41">
        <v>3</v>
      </c>
      <c r="AL3116" s="186">
        <v>14601.146060000001</v>
      </c>
    </row>
    <row r="3117" spans="31:38" x14ac:dyDescent="0.35">
      <c r="AE3117" s="41" t="str">
        <f t="shared" si="90"/>
        <v>CAPFOR_550_31.2_3_202324</v>
      </c>
      <c r="AF3117" s="41">
        <v>202324</v>
      </c>
      <c r="AG3117" s="41" t="s">
        <v>46</v>
      </c>
      <c r="AH3117" s="41">
        <v>550</v>
      </c>
      <c r="AI3117" s="41">
        <v>31.2</v>
      </c>
      <c r="AJ3117" s="41" t="s">
        <v>2039</v>
      </c>
      <c r="AK3117" s="41">
        <v>3</v>
      </c>
      <c r="AL3117" s="186">
        <v>0</v>
      </c>
    </row>
    <row r="3118" spans="31:38" x14ac:dyDescent="0.35">
      <c r="AE3118" s="41" t="str">
        <f t="shared" si="90"/>
        <v>CAPFOR_550_32_3_202324</v>
      </c>
      <c r="AF3118" s="41">
        <v>202324</v>
      </c>
      <c r="AG3118" s="41" t="s">
        <v>46</v>
      </c>
      <c r="AH3118" s="41">
        <v>550</v>
      </c>
      <c r="AI3118" s="41">
        <v>32</v>
      </c>
      <c r="AJ3118" s="41" t="s">
        <v>3455</v>
      </c>
      <c r="AK3118" s="41">
        <v>3</v>
      </c>
      <c r="AL3118" s="186">
        <v>83144.016629999998</v>
      </c>
    </row>
    <row r="3119" spans="31:38" x14ac:dyDescent="0.35">
      <c r="AE3119" s="41" t="str">
        <f t="shared" si="90"/>
        <v>CAPFOR_550_33_3_202324</v>
      </c>
      <c r="AF3119" s="41">
        <v>202324</v>
      </c>
      <c r="AG3119" s="41" t="s">
        <v>46</v>
      </c>
      <c r="AH3119" s="41">
        <v>550</v>
      </c>
      <c r="AI3119" s="41">
        <v>33</v>
      </c>
      <c r="AJ3119" s="41" t="s">
        <v>2043</v>
      </c>
      <c r="AK3119" s="41">
        <v>3</v>
      </c>
      <c r="AL3119" s="186">
        <v>282611.46495718951</v>
      </c>
    </row>
    <row r="3120" spans="31:38" x14ac:dyDescent="0.35">
      <c r="AE3120" s="41" t="str">
        <f t="shared" si="90"/>
        <v>CAPFOR_550_33.5_3_202324</v>
      </c>
      <c r="AF3120" s="41">
        <v>202324</v>
      </c>
      <c r="AG3120" s="41" t="s">
        <v>46</v>
      </c>
      <c r="AH3120" s="41">
        <v>550</v>
      </c>
      <c r="AI3120" s="41">
        <v>33.5</v>
      </c>
      <c r="AJ3120" s="41" t="s">
        <v>3281</v>
      </c>
      <c r="AK3120" s="41">
        <v>3</v>
      </c>
      <c r="AL3120" s="186">
        <v>36155.104205528616</v>
      </c>
    </row>
    <row r="3121" spans="31:38" x14ac:dyDescent="0.35">
      <c r="AE3121" s="41" t="str">
        <f t="shared" si="90"/>
        <v>CAPFOR_550_34_3_202324</v>
      </c>
      <c r="AF3121" s="41">
        <v>202324</v>
      </c>
      <c r="AG3121" s="41" t="s">
        <v>46</v>
      </c>
      <c r="AH3121" s="41">
        <v>550</v>
      </c>
      <c r="AI3121" s="41">
        <v>34</v>
      </c>
      <c r="AJ3121" s="41" t="s">
        <v>3456</v>
      </c>
      <c r="AK3121" s="41">
        <v>3</v>
      </c>
      <c r="AL3121" s="186">
        <v>54911.250265528615</v>
      </c>
    </row>
    <row r="3122" spans="31:38" x14ac:dyDescent="0.35">
      <c r="AE3122" s="41" t="str">
        <f t="shared" si="90"/>
        <v>CAPFOR_550_35_3_202324</v>
      </c>
      <c r="AF3122" s="41">
        <v>202324</v>
      </c>
      <c r="AG3122" s="41" t="s">
        <v>46</v>
      </c>
      <c r="AH3122" s="41">
        <v>550</v>
      </c>
      <c r="AI3122" s="41">
        <v>35</v>
      </c>
      <c r="AJ3122" s="41" t="s">
        <v>2044</v>
      </c>
      <c r="AK3122" s="41">
        <v>3</v>
      </c>
      <c r="AL3122" s="186">
        <v>7975.5706695237777</v>
      </c>
    </row>
    <row r="3123" spans="31:38" x14ac:dyDescent="0.35">
      <c r="AE3123" s="41" t="str">
        <f t="shared" si="90"/>
        <v>CAPFOR_550_36_3_202324</v>
      </c>
      <c r="AF3123" s="41">
        <v>202324</v>
      </c>
      <c r="AG3123" s="41" t="s">
        <v>46</v>
      </c>
      <c r="AH3123" s="41">
        <v>550</v>
      </c>
      <c r="AI3123" s="41">
        <v>36</v>
      </c>
      <c r="AJ3123" s="41" t="s">
        <v>3457</v>
      </c>
      <c r="AK3123" s="41">
        <v>3</v>
      </c>
      <c r="AL3123" s="186">
        <v>46935.67959600484</v>
      </c>
    </row>
    <row r="3124" spans="31:38" x14ac:dyDescent="0.35">
      <c r="AE3124" s="41" t="str">
        <f t="shared" si="90"/>
        <v>CAPFOR_550_37_3_202324</v>
      </c>
      <c r="AF3124" s="41">
        <v>202324</v>
      </c>
      <c r="AG3124" s="41" t="s">
        <v>46</v>
      </c>
      <c r="AH3124" s="41">
        <v>550</v>
      </c>
      <c r="AI3124" s="41">
        <v>37</v>
      </c>
      <c r="AJ3124" s="41" t="s">
        <v>3458</v>
      </c>
      <c r="AK3124" s="41">
        <v>3</v>
      </c>
      <c r="AL3124" s="186">
        <v>329547.14455319435</v>
      </c>
    </row>
    <row r="3125" spans="31:38" x14ac:dyDescent="0.35">
      <c r="AE3125" s="41" t="str">
        <f t="shared" si="90"/>
        <v>CAPFOR_550_38_3_202324</v>
      </c>
      <c r="AF3125" s="41">
        <v>202324</v>
      </c>
      <c r="AG3125" s="41" t="s">
        <v>46</v>
      </c>
      <c r="AH3125" s="41">
        <v>550</v>
      </c>
      <c r="AI3125" s="41">
        <v>38</v>
      </c>
      <c r="AJ3125" s="41" t="s">
        <v>2046</v>
      </c>
      <c r="AK3125" s="41">
        <v>3</v>
      </c>
      <c r="AL3125" s="186">
        <v>123050.21657939767</v>
      </c>
    </row>
    <row r="3126" spans="31:38" x14ac:dyDescent="0.35">
      <c r="AE3126" s="41" t="str">
        <f t="shared" si="90"/>
        <v>CAPFOR_550_39_3_202324</v>
      </c>
      <c r="AF3126" s="41">
        <v>202324</v>
      </c>
      <c r="AG3126" s="41" t="s">
        <v>46</v>
      </c>
      <c r="AH3126" s="41">
        <v>550</v>
      </c>
      <c r="AI3126" s="41">
        <v>39</v>
      </c>
      <c r="AJ3126" s="41" t="s">
        <v>2047</v>
      </c>
      <c r="AK3126" s="41">
        <v>3</v>
      </c>
      <c r="AL3126" s="186">
        <v>38535.925456517936</v>
      </c>
    </row>
    <row r="3127" spans="31:38" x14ac:dyDescent="0.35">
      <c r="AE3127" s="41" t="str">
        <f t="shared" si="90"/>
        <v>CAPFOR_550_40_3_202324</v>
      </c>
      <c r="AF3127" s="41">
        <v>202324</v>
      </c>
      <c r="AG3127" s="41" t="s">
        <v>46</v>
      </c>
      <c r="AH3127" s="41">
        <v>550</v>
      </c>
      <c r="AI3127" s="41">
        <v>40</v>
      </c>
      <c r="AJ3127" s="41" t="s">
        <v>2048</v>
      </c>
      <c r="AK3127" s="41">
        <v>3</v>
      </c>
      <c r="AL3127" s="186">
        <v>10000</v>
      </c>
    </row>
    <row r="3128" spans="31:38" x14ac:dyDescent="0.35">
      <c r="AE3128" s="41" t="str">
        <f t="shared" si="90"/>
        <v>CAPFOR_550_41_3_202324</v>
      </c>
      <c r="AF3128" s="41">
        <v>202324</v>
      </c>
      <c r="AG3128" s="41" t="s">
        <v>46</v>
      </c>
      <c r="AH3128" s="41">
        <v>550</v>
      </c>
      <c r="AI3128" s="41">
        <v>41</v>
      </c>
      <c r="AJ3128" s="41" t="s">
        <v>2049</v>
      </c>
      <c r="AK3128" s="41">
        <v>3</v>
      </c>
      <c r="AL3128" s="186">
        <v>150016.36075166089</v>
      </c>
    </row>
    <row r="3129" spans="31:38" x14ac:dyDescent="0.35">
      <c r="AE3129" s="41" t="str">
        <f t="shared" si="90"/>
        <v>CAPFOR_550_42_3_202324</v>
      </c>
      <c r="AF3129" s="41">
        <v>202324</v>
      </c>
      <c r="AG3129" s="41" t="s">
        <v>46</v>
      </c>
      <c r="AH3129" s="41">
        <v>550</v>
      </c>
      <c r="AI3129" s="41">
        <v>42</v>
      </c>
      <c r="AJ3129" s="41" t="s">
        <v>2050</v>
      </c>
      <c r="AK3129" s="41">
        <v>3</v>
      </c>
      <c r="AL3129" s="186">
        <v>36155.104205528616</v>
      </c>
    </row>
    <row r="3130" spans="31:38" x14ac:dyDescent="0.35">
      <c r="AE3130" s="41" t="str">
        <f t="shared" si="90"/>
        <v>CAPFOR_550_43_3_202324</v>
      </c>
      <c r="AF3130" s="41">
        <v>202324</v>
      </c>
      <c r="AG3130" s="41" t="s">
        <v>46</v>
      </c>
      <c r="AH3130" s="41">
        <v>550</v>
      </c>
      <c r="AI3130" s="41">
        <v>43</v>
      </c>
      <c r="AJ3130" s="41" t="s">
        <v>2051</v>
      </c>
      <c r="AK3130" s="41">
        <v>3</v>
      </c>
      <c r="AL3130" s="186">
        <v>10000</v>
      </c>
    </row>
    <row r="3131" spans="31:38" x14ac:dyDescent="0.35">
      <c r="AE3131" s="41" t="str">
        <f t="shared" si="90"/>
        <v>CAPFOR_550_44_3_202324</v>
      </c>
      <c r="AF3131" s="41">
        <v>202324</v>
      </c>
      <c r="AG3131" s="41" t="s">
        <v>46</v>
      </c>
      <c r="AH3131" s="41">
        <v>550</v>
      </c>
      <c r="AI3131" s="41">
        <v>44</v>
      </c>
      <c r="AJ3131" s="41" t="s">
        <v>3261</v>
      </c>
      <c r="AK3131" s="41">
        <v>3</v>
      </c>
      <c r="AL3131" s="186">
        <v>189016.36075166089</v>
      </c>
    </row>
    <row r="3132" spans="31:38" x14ac:dyDescent="0.35">
      <c r="AE3132" s="41" t="str">
        <f t="shared" si="90"/>
        <v>CAPFOR_550_45_3_202324</v>
      </c>
      <c r="AF3132" s="41">
        <v>202324</v>
      </c>
      <c r="AG3132" s="41" t="s">
        <v>46</v>
      </c>
      <c r="AH3132" s="41">
        <v>550</v>
      </c>
      <c r="AI3132" s="41">
        <v>45</v>
      </c>
      <c r="AJ3132" s="41" t="s">
        <v>3262</v>
      </c>
      <c r="AK3132" s="41">
        <v>3</v>
      </c>
      <c r="AL3132" s="186">
        <v>246456.36075166089</v>
      </c>
    </row>
    <row r="3133" spans="31:38" x14ac:dyDescent="0.35">
      <c r="AE3133" s="41" t="str">
        <f t="shared" si="90"/>
        <v>CAPFOR_550_46_3_202324</v>
      </c>
      <c r="AF3133" s="41">
        <v>202324</v>
      </c>
      <c r="AG3133" s="41" t="s">
        <v>46</v>
      </c>
      <c r="AH3133" s="41">
        <v>550</v>
      </c>
      <c r="AI3133" s="41">
        <v>46</v>
      </c>
      <c r="AJ3133" s="41" t="s">
        <v>2060</v>
      </c>
      <c r="AK3133" s="41">
        <v>3</v>
      </c>
      <c r="AL3133" s="186">
        <v>0</v>
      </c>
    </row>
    <row r="3134" spans="31:38" x14ac:dyDescent="0.35">
      <c r="AE3134" s="41" t="str">
        <f t="shared" si="90"/>
        <v>CAPFOR_550_47_3_202324</v>
      </c>
      <c r="AF3134" s="41">
        <v>202324</v>
      </c>
      <c r="AG3134" s="41" t="s">
        <v>46</v>
      </c>
      <c r="AH3134" s="41">
        <v>550</v>
      </c>
      <c r="AI3134" s="41">
        <v>47</v>
      </c>
      <c r="AJ3134" s="41" t="s">
        <v>2061</v>
      </c>
      <c r="AK3134" s="41">
        <v>3</v>
      </c>
      <c r="AL3134" s="186">
        <v>0</v>
      </c>
    </row>
    <row r="3135" spans="31:38" x14ac:dyDescent="0.35">
      <c r="AE3135" s="41" t="str">
        <f t="shared" si="90"/>
        <v>CAPFOR_550_48_3_202324</v>
      </c>
      <c r="AF3135" s="41">
        <v>202324</v>
      </c>
      <c r="AG3135" s="41" t="s">
        <v>46</v>
      </c>
      <c r="AH3135" s="41">
        <v>550</v>
      </c>
      <c r="AI3135" s="41">
        <v>48</v>
      </c>
      <c r="AJ3135" s="41" t="s">
        <v>2029</v>
      </c>
      <c r="AK3135" s="41">
        <v>3</v>
      </c>
      <c r="AL3135" s="186">
        <v>0</v>
      </c>
    </row>
    <row r="3136" spans="31:38" x14ac:dyDescent="0.35">
      <c r="AE3136" s="41" t="str">
        <f t="shared" si="90"/>
        <v>CAPFOR_550_49_3_202324</v>
      </c>
      <c r="AF3136" s="41">
        <v>202324</v>
      </c>
      <c r="AG3136" s="41" t="s">
        <v>46</v>
      </c>
      <c r="AH3136" s="41">
        <v>550</v>
      </c>
      <c r="AI3136" s="41">
        <v>49</v>
      </c>
      <c r="AJ3136" s="41" t="s">
        <v>2030</v>
      </c>
      <c r="AK3136" s="41">
        <v>3</v>
      </c>
      <c r="AL3136" s="186">
        <v>7607.9695000000002</v>
      </c>
    </row>
    <row r="3137" spans="31:38" x14ac:dyDescent="0.35">
      <c r="AE3137" s="41" t="str">
        <f t="shared" si="90"/>
        <v>CAPFOR_550_50_3_202324</v>
      </c>
      <c r="AF3137" s="41">
        <v>202324</v>
      </c>
      <c r="AG3137" s="41" t="s">
        <v>46</v>
      </c>
      <c r="AH3137" s="41">
        <v>550</v>
      </c>
      <c r="AI3137" s="41">
        <v>50</v>
      </c>
      <c r="AJ3137" s="41" t="s">
        <v>2031</v>
      </c>
      <c r="AK3137" s="41">
        <v>3</v>
      </c>
      <c r="AL3137" s="186">
        <v>16818.792659999999</v>
      </c>
    </row>
    <row r="3138" spans="31:38" x14ac:dyDescent="0.35">
      <c r="AE3138" s="41" t="str">
        <f t="shared" si="90"/>
        <v>CAPFOR_552_1_1_202324</v>
      </c>
      <c r="AF3138" s="41">
        <v>202324</v>
      </c>
      <c r="AG3138" s="41" t="s">
        <v>46</v>
      </c>
      <c r="AH3138" s="41">
        <v>552</v>
      </c>
      <c r="AI3138" s="41">
        <v>1</v>
      </c>
      <c r="AJ3138" s="41" t="s">
        <v>1334</v>
      </c>
      <c r="AK3138" s="41">
        <v>1</v>
      </c>
      <c r="AL3138" s="186">
        <v>90378</v>
      </c>
    </row>
    <row r="3139" spans="31:38" x14ac:dyDescent="0.35">
      <c r="AE3139" s="41" t="str">
        <f t="shared" si="90"/>
        <v>CAPFOR_552_2_1_202324</v>
      </c>
      <c r="AF3139" s="41">
        <v>202324</v>
      </c>
      <c r="AG3139" s="41" t="s">
        <v>46</v>
      </c>
      <c r="AH3139" s="41">
        <v>552</v>
      </c>
      <c r="AI3139" s="41">
        <v>2</v>
      </c>
      <c r="AJ3139" s="41" t="s">
        <v>3254</v>
      </c>
      <c r="AK3139" s="41">
        <v>1</v>
      </c>
      <c r="AL3139" s="186">
        <v>2853</v>
      </c>
    </row>
    <row r="3140" spans="31:38" x14ac:dyDescent="0.35">
      <c r="AE3140" s="41" t="str">
        <f t="shared" si="90"/>
        <v>CAPFOR_552_3_1_202324</v>
      </c>
      <c r="AF3140" s="41">
        <v>202324</v>
      </c>
      <c r="AG3140" s="41" t="s">
        <v>46</v>
      </c>
      <c r="AH3140" s="41">
        <v>552</v>
      </c>
      <c r="AI3140" s="41">
        <v>3</v>
      </c>
      <c r="AJ3140" s="41" t="s">
        <v>3165</v>
      </c>
      <c r="AK3140" s="41">
        <v>1</v>
      </c>
      <c r="AL3140" s="186">
        <v>45968</v>
      </c>
    </row>
    <row r="3141" spans="31:38" x14ac:dyDescent="0.35">
      <c r="AE3141" s="41" t="str">
        <f t="shared" si="90"/>
        <v>CAPFOR_552_4_1_202324</v>
      </c>
      <c r="AF3141" s="41">
        <v>202324</v>
      </c>
      <c r="AG3141" s="41" t="s">
        <v>46</v>
      </c>
      <c r="AH3141" s="41">
        <v>552</v>
      </c>
      <c r="AI3141" s="41">
        <v>4</v>
      </c>
      <c r="AJ3141" s="41" t="s">
        <v>3255</v>
      </c>
      <c r="AK3141" s="41">
        <v>1</v>
      </c>
      <c r="AL3141" s="186">
        <v>5892</v>
      </c>
    </row>
    <row r="3142" spans="31:38" x14ac:dyDescent="0.35">
      <c r="AE3142" s="41" t="str">
        <f t="shared" ref="AE3142:AE3205" si="91">AG3142&amp;"_"&amp;AH3142&amp;"_"&amp;AI3142&amp;"_"&amp;AK3142&amp;"_"&amp;AF3142</f>
        <v>CAPFOR_552_5_1_202324</v>
      </c>
      <c r="AF3142" s="41">
        <v>202324</v>
      </c>
      <c r="AG3142" s="41" t="s">
        <v>46</v>
      </c>
      <c r="AH3142" s="41">
        <v>552</v>
      </c>
      <c r="AI3142" s="41">
        <v>5</v>
      </c>
      <c r="AJ3142" s="41" t="s">
        <v>664</v>
      </c>
      <c r="AK3142" s="41">
        <v>1</v>
      </c>
      <c r="AL3142" s="186">
        <v>4476</v>
      </c>
    </row>
    <row r="3143" spans="31:38" x14ac:dyDescent="0.35">
      <c r="AE3143" s="41" t="str">
        <f t="shared" si="91"/>
        <v>CAPFOR_552_6_1_202324</v>
      </c>
      <c r="AF3143" s="41">
        <v>202324</v>
      </c>
      <c r="AG3143" s="41" t="s">
        <v>46</v>
      </c>
      <c r="AH3143" s="41">
        <v>552</v>
      </c>
      <c r="AI3143" s="41">
        <v>6</v>
      </c>
      <c r="AJ3143" s="41" t="s">
        <v>3192</v>
      </c>
      <c r="AK3143" s="41">
        <v>1</v>
      </c>
      <c r="AL3143" s="186">
        <v>23263</v>
      </c>
    </row>
    <row r="3144" spans="31:38" x14ac:dyDescent="0.35">
      <c r="AE3144" s="41" t="str">
        <f t="shared" si="91"/>
        <v>CAPFOR_552_7_1_202324</v>
      </c>
      <c r="AF3144" s="41">
        <v>202324</v>
      </c>
      <c r="AG3144" s="41" t="s">
        <v>46</v>
      </c>
      <c r="AH3144" s="41">
        <v>552</v>
      </c>
      <c r="AI3144" s="41">
        <v>7</v>
      </c>
      <c r="AJ3144" s="41" t="s">
        <v>2157</v>
      </c>
      <c r="AK3144" s="41">
        <v>1</v>
      </c>
      <c r="AL3144" s="186">
        <v>23497</v>
      </c>
    </row>
    <row r="3145" spans="31:38" x14ac:dyDescent="0.35">
      <c r="AE3145" s="41" t="str">
        <f t="shared" si="91"/>
        <v>CAPFOR_552_8_1_202324</v>
      </c>
      <c r="AF3145" s="41">
        <v>202324</v>
      </c>
      <c r="AG3145" s="41" t="s">
        <v>46</v>
      </c>
      <c r="AH3145" s="41">
        <v>552</v>
      </c>
      <c r="AI3145" s="41">
        <v>8</v>
      </c>
      <c r="AJ3145" s="41" t="s">
        <v>3449</v>
      </c>
      <c r="AK3145" s="41">
        <v>1</v>
      </c>
      <c r="AL3145" s="186">
        <v>57128</v>
      </c>
    </row>
    <row r="3146" spans="31:38" x14ac:dyDescent="0.35">
      <c r="AE3146" s="41" t="str">
        <f t="shared" si="91"/>
        <v>CAPFOR_552_9_1_202324</v>
      </c>
      <c r="AF3146" s="41">
        <v>202324</v>
      </c>
      <c r="AG3146" s="41" t="s">
        <v>46</v>
      </c>
      <c r="AH3146" s="41">
        <v>552</v>
      </c>
      <c r="AI3146" s="41">
        <v>9</v>
      </c>
      <c r="AJ3146" s="41" t="s">
        <v>2322</v>
      </c>
      <c r="AK3146" s="41">
        <v>1</v>
      </c>
      <c r="AL3146" s="186">
        <v>111000</v>
      </c>
    </row>
    <row r="3147" spans="31:38" x14ac:dyDescent="0.35">
      <c r="AE3147" s="41" t="str">
        <f t="shared" si="91"/>
        <v>CAPFOR_552_10_1_202324</v>
      </c>
      <c r="AF3147" s="41">
        <v>202324</v>
      </c>
      <c r="AG3147" s="41" t="s">
        <v>46</v>
      </c>
      <c r="AH3147" s="41">
        <v>552</v>
      </c>
      <c r="AI3147" s="41">
        <v>10</v>
      </c>
      <c r="AJ3147" s="41" t="s">
        <v>3196</v>
      </c>
      <c r="AK3147" s="41">
        <v>1</v>
      </c>
      <c r="AL3147" s="186">
        <v>6600</v>
      </c>
    </row>
    <row r="3148" spans="31:38" x14ac:dyDescent="0.35">
      <c r="AE3148" s="41" t="str">
        <f t="shared" si="91"/>
        <v>CAPFOR_552_11_1_202324</v>
      </c>
      <c r="AF3148" s="41">
        <v>202324</v>
      </c>
      <c r="AG3148" s="41" t="s">
        <v>46</v>
      </c>
      <c r="AH3148" s="41">
        <v>552</v>
      </c>
      <c r="AI3148" s="41">
        <v>11</v>
      </c>
      <c r="AJ3148" s="41" t="s">
        <v>3450</v>
      </c>
      <c r="AK3148" s="41">
        <v>1</v>
      </c>
      <c r="AL3148" s="186">
        <v>117600</v>
      </c>
    </row>
    <row r="3149" spans="31:38" x14ac:dyDescent="0.35">
      <c r="AE3149" s="41" t="str">
        <f t="shared" si="91"/>
        <v>CAPFOR_552_12_1_202324</v>
      </c>
      <c r="AF3149" s="41">
        <v>202324</v>
      </c>
      <c r="AG3149" s="41" t="s">
        <v>46</v>
      </c>
      <c r="AH3149" s="41">
        <v>552</v>
      </c>
      <c r="AI3149" s="41">
        <v>12</v>
      </c>
      <c r="AJ3149" s="41" t="s">
        <v>3170</v>
      </c>
      <c r="AK3149" s="41">
        <v>1</v>
      </c>
      <c r="AL3149" s="186">
        <v>0</v>
      </c>
    </row>
    <row r="3150" spans="31:38" x14ac:dyDescent="0.35">
      <c r="AE3150" s="41" t="str">
        <f t="shared" si="91"/>
        <v>CAPFOR_552_13_1_202324</v>
      </c>
      <c r="AF3150" s="41">
        <v>202324</v>
      </c>
      <c r="AG3150" s="41" t="s">
        <v>46</v>
      </c>
      <c r="AH3150" s="41">
        <v>552</v>
      </c>
      <c r="AI3150" s="41">
        <v>13</v>
      </c>
      <c r="AJ3150" s="41" t="s">
        <v>3451</v>
      </c>
      <c r="AK3150" s="41">
        <v>1</v>
      </c>
      <c r="AL3150" s="186">
        <v>313927</v>
      </c>
    </row>
    <row r="3151" spans="31:38" x14ac:dyDescent="0.35">
      <c r="AE3151" s="41" t="str">
        <f t="shared" si="91"/>
        <v>CAPFOR_552_14_1_202324</v>
      </c>
      <c r="AF3151" s="41">
        <v>202324</v>
      </c>
      <c r="AG3151" s="41" t="s">
        <v>46</v>
      </c>
      <c r="AH3151" s="41">
        <v>552</v>
      </c>
      <c r="AI3151" s="41">
        <v>14</v>
      </c>
      <c r="AJ3151" s="41" t="s">
        <v>3452</v>
      </c>
      <c r="AK3151" s="41">
        <v>1</v>
      </c>
      <c r="AL3151" s="186">
        <v>0</v>
      </c>
    </row>
    <row r="3152" spans="31:38" x14ac:dyDescent="0.35">
      <c r="AE3152" s="41" t="str">
        <f t="shared" si="91"/>
        <v>CAPFOR_552_15_1_202324</v>
      </c>
      <c r="AF3152" s="41">
        <v>202324</v>
      </c>
      <c r="AG3152" s="41" t="s">
        <v>46</v>
      </c>
      <c r="AH3152" s="41">
        <v>552</v>
      </c>
      <c r="AI3152" s="41">
        <v>15</v>
      </c>
      <c r="AJ3152" s="41" t="s">
        <v>3256</v>
      </c>
      <c r="AK3152" s="41">
        <v>1</v>
      </c>
      <c r="AL3152" s="186">
        <v>0</v>
      </c>
    </row>
    <row r="3153" spans="31:38" x14ac:dyDescent="0.35">
      <c r="AE3153" s="41" t="str">
        <f t="shared" si="91"/>
        <v>CAPFOR_552_16_1_202324</v>
      </c>
      <c r="AF3153" s="41">
        <v>202324</v>
      </c>
      <c r="AG3153" s="41" t="s">
        <v>46</v>
      </c>
      <c r="AH3153" s="41">
        <v>552</v>
      </c>
      <c r="AI3153" s="41">
        <v>16</v>
      </c>
      <c r="AJ3153" s="41" t="s">
        <v>3453</v>
      </c>
      <c r="AK3153" s="41">
        <v>1</v>
      </c>
      <c r="AL3153" s="186">
        <v>313927</v>
      </c>
    </row>
    <row r="3154" spans="31:38" x14ac:dyDescent="0.35">
      <c r="AE3154" s="41" t="str">
        <f t="shared" si="91"/>
        <v>CAPFOR_552_17_1_202324</v>
      </c>
      <c r="AF3154" s="41">
        <v>202324</v>
      </c>
      <c r="AG3154" s="41" t="s">
        <v>46</v>
      </c>
      <c r="AH3154" s="41">
        <v>552</v>
      </c>
      <c r="AI3154" s="41">
        <v>17</v>
      </c>
      <c r="AJ3154" s="41" t="s">
        <v>2010</v>
      </c>
      <c r="AK3154" s="41">
        <v>1</v>
      </c>
      <c r="AL3154" s="186">
        <v>0</v>
      </c>
    </row>
    <row r="3155" spans="31:38" x14ac:dyDescent="0.35">
      <c r="AE3155" s="41" t="str">
        <f t="shared" si="91"/>
        <v>CAPFOR_552_17.1_1_202324</v>
      </c>
      <c r="AF3155" s="41">
        <v>202324</v>
      </c>
      <c r="AG3155" s="41" t="s">
        <v>46</v>
      </c>
      <c r="AH3155" s="41">
        <v>552</v>
      </c>
      <c r="AI3155" s="41">
        <v>17.100000000000001</v>
      </c>
      <c r="AJ3155" s="41" t="s">
        <v>3494</v>
      </c>
      <c r="AK3155" s="41">
        <v>1</v>
      </c>
      <c r="AL3155" s="186">
        <v>0</v>
      </c>
    </row>
    <row r="3156" spans="31:38" x14ac:dyDescent="0.35">
      <c r="AE3156" s="41" t="str">
        <f t="shared" si="91"/>
        <v>CAPFOR_552_19_3_202324</v>
      </c>
      <c r="AF3156" s="41">
        <v>202324</v>
      </c>
      <c r="AG3156" s="41" t="s">
        <v>46</v>
      </c>
      <c r="AH3156" s="41">
        <v>552</v>
      </c>
      <c r="AI3156" s="41">
        <v>19</v>
      </c>
      <c r="AJ3156" s="41" t="s">
        <v>3258</v>
      </c>
      <c r="AK3156" s="41">
        <v>3</v>
      </c>
      <c r="AL3156" s="186">
        <v>313927</v>
      </c>
    </row>
    <row r="3157" spans="31:38" x14ac:dyDescent="0.35">
      <c r="AE3157" s="41" t="str">
        <f t="shared" si="91"/>
        <v>CAPFOR_552_20_3_202324</v>
      </c>
      <c r="AF3157" s="41">
        <v>202324</v>
      </c>
      <c r="AG3157" s="41" t="s">
        <v>46</v>
      </c>
      <c r="AH3157" s="41">
        <v>552</v>
      </c>
      <c r="AI3157" s="41">
        <v>20</v>
      </c>
      <c r="AJ3157" s="41" t="s">
        <v>1308</v>
      </c>
      <c r="AK3157" s="41">
        <v>3</v>
      </c>
      <c r="AL3157" s="186">
        <v>2500</v>
      </c>
    </row>
    <row r="3158" spans="31:38" x14ac:dyDescent="0.35">
      <c r="AE3158" s="41" t="str">
        <f t="shared" si="91"/>
        <v>CAPFOR_552_21_3_202324</v>
      </c>
      <c r="AF3158" s="41">
        <v>202324</v>
      </c>
      <c r="AG3158" s="41" t="s">
        <v>46</v>
      </c>
      <c r="AH3158" s="41">
        <v>552</v>
      </c>
      <c r="AI3158" s="41">
        <v>21</v>
      </c>
      <c r="AJ3158" s="41" t="s">
        <v>1309</v>
      </c>
      <c r="AK3158" s="41">
        <v>3</v>
      </c>
      <c r="AL3158" s="186">
        <v>10877</v>
      </c>
    </row>
    <row r="3159" spans="31:38" x14ac:dyDescent="0.35">
      <c r="AE3159" s="41" t="str">
        <f t="shared" si="91"/>
        <v>CAPFOR_552_22_3_202324</v>
      </c>
      <c r="AF3159" s="41">
        <v>202324</v>
      </c>
      <c r="AG3159" s="41" t="s">
        <v>46</v>
      </c>
      <c r="AH3159" s="41">
        <v>552</v>
      </c>
      <c r="AI3159" s="41">
        <v>22</v>
      </c>
      <c r="AJ3159" s="41" t="s">
        <v>3454</v>
      </c>
      <c r="AK3159" s="41">
        <v>3</v>
      </c>
      <c r="AL3159" s="186">
        <v>13377</v>
      </c>
    </row>
    <row r="3160" spans="31:38" x14ac:dyDescent="0.35">
      <c r="AE3160" s="41" t="str">
        <f t="shared" si="91"/>
        <v>CAPFOR_552_23_3_202324</v>
      </c>
      <c r="AF3160" s="41">
        <v>202324</v>
      </c>
      <c r="AG3160" s="41" t="s">
        <v>46</v>
      </c>
      <c r="AH3160" s="41">
        <v>552</v>
      </c>
      <c r="AI3160" s="41">
        <v>23</v>
      </c>
      <c r="AJ3160" s="41" t="s">
        <v>2027</v>
      </c>
      <c r="AK3160" s="41">
        <v>3</v>
      </c>
      <c r="AL3160" s="186">
        <v>13836</v>
      </c>
    </row>
    <row r="3161" spans="31:38" x14ac:dyDescent="0.35">
      <c r="AE3161" s="41" t="str">
        <f t="shared" si="91"/>
        <v>CAPFOR_552_25_3_202324</v>
      </c>
      <c r="AF3161" s="41">
        <v>202324</v>
      </c>
      <c r="AG3161" s="41" t="s">
        <v>46</v>
      </c>
      <c r="AH3161" s="41">
        <v>552</v>
      </c>
      <c r="AI3161" s="41">
        <v>25</v>
      </c>
      <c r="AJ3161" s="41" t="s">
        <v>1370</v>
      </c>
      <c r="AK3161" s="41">
        <v>3</v>
      </c>
      <c r="AL3161" s="186">
        <v>116364</v>
      </c>
    </row>
    <row r="3162" spans="31:38" x14ac:dyDescent="0.35">
      <c r="AE3162" s="41" t="str">
        <f t="shared" si="91"/>
        <v>CAPFOR_552_26_3_202324</v>
      </c>
      <c r="AF3162" s="41">
        <v>202324</v>
      </c>
      <c r="AG3162" s="41" t="s">
        <v>46</v>
      </c>
      <c r="AH3162" s="41">
        <v>552</v>
      </c>
      <c r="AI3162" s="41">
        <v>26</v>
      </c>
      <c r="AJ3162" s="41" t="s">
        <v>2032</v>
      </c>
      <c r="AK3162" s="41">
        <v>3</v>
      </c>
      <c r="AL3162" s="186">
        <v>13377</v>
      </c>
    </row>
    <row r="3163" spans="31:38" x14ac:dyDescent="0.35">
      <c r="AE3163" s="41" t="str">
        <f t="shared" si="91"/>
        <v>CAPFOR_552_27_3_202324</v>
      </c>
      <c r="AF3163" s="41">
        <v>202324</v>
      </c>
      <c r="AG3163" s="41" t="s">
        <v>46</v>
      </c>
      <c r="AH3163" s="41">
        <v>552</v>
      </c>
      <c r="AI3163" s="41">
        <v>27</v>
      </c>
      <c r="AJ3163" s="41" t="s">
        <v>2033</v>
      </c>
      <c r="AK3163" s="41">
        <v>3</v>
      </c>
      <c r="AL3163" s="186">
        <v>9570</v>
      </c>
    </row>
    <row r="3164" spans="31:38" x14ac:dyDescent="0.35">
      <c r="AE3164" s="41" t="str">
        <f t="shared" si="91"/>
        <v>CAPFOR_552_28_3_202324</v>
      </c>
      <c r="AF3164" s="41">
        <v>202324</v>
      </c>
      <c r="AG3164" s="41" t="s">
        <v>46</v>
      </c>
      <c r="AH3164" s="41">
        <v>552</v>
      </c>
      <c r="AI3164" s="41">
        <v>28</v>
      </c>
      <c r="AJ3164" s="41" t="s">
        <v>2034</v>
      </c>
      <c r="AK3164" s="41">
        <v>3</v>
      </c>
      <c r="AL3164" s="186">
        <v>1710</v>
      </c>
    </row>
    <row r="3165" spans="31:38" x14ac:dyDescent="0.35">
      <c r="AE3165" s="41" t="str">
        <f t="shared" si="91"/>
        <v>CAPFOR_552_29_3_202324</v>
      </c>
      <c r="AF3165" s="41">
        <v>202324</v>
      </c>
      <c r="AG3165" s="41" t="s">
        <v>46</v>
      </c>
      <c r="AH3165" s="41">
        <v>552</v>
      </c>
      <c r="AI3165" s="41">
        <v>29</v>
      </c>
      <c r="AJ3165" s="41" t="s">
        <v>2035</v>
      </c>
      <c r="AK3165" s="41">
        <v>3</v>
      </c>
      <c r="AL3165" s="186">
        <v>5400</v>
      </c>
    </row>
    <row r="3166" spans="31:38" x14ac:dyDescent="0.35">
      <c r="AE3166" s="41" t="str">
        <f t="shared" si="91"/>
        <v>CAPFOR_552_30_3_202324</v>
      </c>
      <c r="AF3166" s="41">
        <v>202324</v>
      </c>
      <c r="AG3166" s="41" t="s">
        <v>46</v>
      </c>
      <c r="AH3166" s="41">
        <v>552</v>
      </c>
      <c r="AI3166" s="41">
        <v>30</v>
      </c>
      <c r="AJ3166" s="41" t="s">
        <v>1357</v>
      </c>
      <c r="AK3166" s="41">
        <v>3</v>
      </c>
      <c r="AL3166" s="186">
        <v>8925</v>
      </c>
    </row>
    <row r="3167" spans="31:38" x14ac:dyDescent="0.35">
      <c r="AE3167" s="41" t="str">
        <f t="shared" si="91"/>
        <v>CAPFOR_552_30.1_3_202324</v>
      </c>
      <c r="AF3167" s="41">
        <v>202324</v>
      </c>
      <c r="AG3167" s="41" t="s">
        <v>46</v>
      </c>
      <c r="AH3167" s="41">
        <v>552</v>
      </c>
      <c r="AI3167" s="41">
        <v>30.1</v>
      </c>
      <c r="AJ3167" s="41" t="s">
        <v>3616</v>
      </c>
      <c r="AK3167" s="41">
        <v>3</v>
      </c>
      <c r="AL3167" s="186">
        <v>8925</v>
      </c>
    </row>
    <row r="3168" spans="31:38" x14ac:dyDescent="0.35">
      <c r="AE3168" s="41" t="str">
        <f t="shared" si="91"/>
        <v>CAPFOR_552_30.2_3_202324</v>
      </c>
      <c r="AF3168" s="41">
        <v>202324</v>
      </c>
      <c r="AG3168" s="41" t="s">
        <v>46</v>
      </c>
      <c r="AH3168" s="41">
        <v>552</v>
      </c>
      <c r="AI3168" s="41">
        <v>30.2</v>
      </c>
      <c r="AJ3168" s="41" t="s">
        <v>3617</v>
      </c>
      <c r="AK3168" s="41">
        <v>3</v>
      </c>
      <c r="AL3168" s="186">
        <v>0</v>
      </c>
    </row>
    <row r="3169" spans="31:38" x14ac:dyDescent="0.35">
      <c r="AE3169" s="41" t="str">
        <f t="shared" si="91"/>
        <v>CAPFOR_552_31_3_202324</v>
      </c>
      <c r="AF3169" s="41">
        <v>202324</v>
      </c>
      <c r="AG3169" s="41" t="s">
        <v>46</v>
      </c>
      <c r="AH3169" s="41">
        <v>552</v>
      </c>
      <c r="AI3169" s="41">
        <v>31</v>
      </c>
      <c r="AJ3169" s="41" t="s">
        <v>1358</v>
      </c>
      <c r="AK3169" s="41">
        <v>3</v>
      </c>
      <c r="AL3169" s="186">
        <v>144745</v>
      </c>
    </row>
    <row r="3170" spans="31:38" x14ac:dyDescent="0.35">
      <c r="AE3170" s="41" t="str">
        <f t="shared" si="91"/>
        <v>CAPFOR_552_31.1_3_202324</v>
      </c>
      <c r="AF3170" s="41">
        <v>202324</v>
      </c>
      <c r="AG3170" s="41" t="s">
        <v>46</v>
      </c>
      <c r="AH3170" s="41">
        <v>552</v>
      </c>
      <c r="AI3170" s="41">
        <v>31.1</v>
      </c>
      <c r="AJ3170" s="41" t="s">
        <v>2038</v>
      </c>
      <c r="AK3170" s="41">
        <v>3</v>
      </c>
      <c r="AL3170" s="186">
        <v>75495</v>
      </c>
    </row>
    <row r="3171" spans="31:38" x14ac:dyDescent="0.35">
      <c r="AE3171" s="41" t="str">
        <f t="shared" si="91"/>
        <v>CAPFOR_552_31.2_3_202324</v>
      </c>
      <c r="AF3171" s="41">
        <v>202324</v>
      </c>
      <c r="AG3171" s="41" t="s">
        <v>46</v>
      </c>
      <c r="AH3171" s="41">
        <v>552</v>
      </c>
      <c r="AI3171" s="41">
        <v>31.2</v>
      </c>
      <c r="AJ3171" s="41" t="s">
        <v>2039</v>
      </c>
      <c r="AK3171" s="41">
        <v>3</v>
      </c>
      <c r="AL3171" s="186">
        <v>69250</v>
      </c>
    </row>
    <row r="3172" spans="31:38" x14ac:dyDescent="0.35">
      <c r="AE3172" s="41" t="str">
        <f t="shared" si="91"/>
        <v>CAPFOR_552_32_3_202324</v>
      </c>
      <c r="AF3172" s="41">
        <v>202324</v>
      </c>
      <c r="AG3172" s="41" t="s">
        <v>46</v>
      </c>
      <c r="AH3172" s="41">
        <v>552</v>
      </c>
      <c r="AI3172" s="41">
        <v>32</v>
      </c>
      <c r="AJ3172" s="41" t="s">
        <v>3455</v>
      </c>
      <c r="AK3172" s="41">
        <v>3</v>
      </c>
      <c r="AL3172" s="186">
        <v>313927</v>
      </c>
    </row>
    <row r="3173" spans="31:38" x14ac:dyDescent="0.35">
      <c r="AE3173" s="41" t="str">
        <f t="shared" si="91"/>
        <v>CAPFOR_552_33_3_202324</v>
      </c>
      <c r="AF3173" s="41">
        <v>202324</v>
      </c>
      <c r="AG3173" s="41" t="s">
        <v>46</v>
      </c>
      <c r="AH3173" s="41">
        <v>552</v>
      </c>
      <c r="AI3173" s="41">
        <v>33</v>
      </c>
      <c r="AJ3173" s="41" t="s">
        <v>2043</v>
      </c>
      <c r="AK3173" s="41">
        <v>3</v>
      </c>
      <c r="AL3173" s="186">
        <v>933097</v>
      </c>
    </row>
    <row r="3174" spans="31:38" x14ac:dyDescent="0.35">
      <c r="AE3174" s="41" t="str">
        <f t="shared" si="91"/>
        <v>CAPFOR_552_33.5_3_202324</v>
      </c>
      <c r="AF3174" s="41">
        <v>202324</v>
      </c>
      <c r="AG3174" s="41" t="s">
        <v>46</v>
      </c>
      <c r="AH3174" s="41">
        <v>552</v>
      </c>
      <c r="AI3174" s="41">
        <v>33.5</v>
      </c>
      <c r="AJ3174" s="41" t="s">
        <v>3281</v>
      </c>
      <c r="AK3174" s="41">
        <v>3</v>
      </c>
      <c r="AL3174" s="186">
        <v>0</v>
      </c>
    </row>
    <row r="3175" spans="31:38" x14ac:dyDescent="0.35">
      <c r="AE3175" s="41" t="str">
        <f t="shared" si="91"/>
        <v>CAPFOR_552_34_3_202324</v>
      </c>
      <c r="AF3175" s="41">
        <v>202324</v>
      </c>
      <c r="AG3175" s="41" t="s">
        <v>46</v>
      </c>
      <c r="AH3175" s="41">
        <v>552</v>
      </c>
      <c r="AI3175" s="41">
        <v>34</v>
      </c>
      <c r="AJ3175" s="41" t="s">
        <v>3456</v>
      </c>
      <c r="AK3175" s="41">
        <v>3</v>
      </c>
      <c r="AL3175" s="186">
        <v>153670</v>
      </c>
    </row>
    <row r="3176" spans="31:38" x14ac:dyDescent="0.35">
      <c r="AE3176" s="41" t="str">
        <f t="shared" si="91"/>
        <v>CAPFOR_552_35_3_202324</v>
      </c>
      <c r="AF3176" s="41">
        <v>202324</v>
      </c>
      <c r="AG3176" s="41" t="s">
        <v>46</v>
      </c>
      <c r="AH3176" s="41">
        <v>552</v>
      </c>
      <c r="AI3176" s="41">
        <v>35</v>
      </c>
      <c r="AJ3176" s="41" t="s">
        <v>2044</v>
      </c>
      <c r="AK3176" s="41">
        <v>3</v>
      </c>
      <c r="AL3176" s="186">
        <v>44889</v>
      </c>
    </row>
    <row r="3177" spans="31:38" x14ac:dyDescent="0.35">
      <c r="AE3177" s="41" t="str">
        <f t="shared" si="91"/>
        <v>CAPFOR_552_36_3_202324</v>
      </c>
      <c r="AF3177" s="41">
        <v>202324</v>
      </c>
      <c r="AG3177" s="41" t="s">
        <v>46</v>
      </c>
      <c r="AH3177" s="41">
        <v>552</v>
      </c>
      <c r="AI3177" s="41">
        <v>36</v>
      </c>
      <c r="AJ3177" s="41" t="s">
        <v>3457</v>
      </c>
      <c r="AK3177" s="41">
        <v>3</v>
      </c>
      <c r="AL3177" s="186">
        <v>108781</v>
      </c>
    </row>
    <row r="3178" spans="31:38" x14ac:dyDescent="0.35">
      <c r="AE3178" s="41" t="str">
        <f t="shared" si="91"/>
        <v>CAPFOR_552_37_3_202324</v>
      </c>
      <c r="AF3178" s="41">
        <v>202324</v>
      </c>
      <c r="AG3178" s="41" t="s">
        <v>46</v>
      </c>
      <c r="AH3178" s="41">
        <v>552</v>
      </c>
      <c r="AI3178" s="41">
        <v>37</v>
      </c>
      <c r="AJ3178" s="41" t="s">
        <v>3458</v>
      </c>
      <c r="AK3178" s="41">
        <v>3</v>
      </c>
      <c r="AL3178" s="186">
        <v>1041878</v>
      </c>
    </row>
    <row r="3179" spans="31:38" x14ac:dyDescent="0.35">
      <c r="AE3179" s="41" t="str">
        <f t="shared" si="91"/>
        <v>CAPFOR_552_38_3_202324</v>
      </c>
      <c r="AF3179" s="41">
        <v>202324</v>
      </c>
      <c r="AG3179" s="41" t="s">
        <v>46</v>
      </c>
      <c r="AH3179" s="41">
        <v>552</v>
      </c>
      <c r="AI3179" s="41">
        <v>38</v>
      </c>
      <c r="AJ3179" s="41" t="s">
        <v>2046</v>
      </c>
      <c r="AK3179" s="41">
        <v>3</v>
      </c>
      <c r="AL3179" s="186">
        <v>839000</v>
      </c>
    </row>
    <row r="3180" spans="31:38" x14ac:dyDescent="0.35">
      <c r="AE3180" s="41" t="str">
        <f t="shared" si="91"/>
        <v>CAPFOR_552_39_3_202324</v>
      </c>
      <c r="AF3180" s="41">
        <v>202324</v>
      </c>
      <c r="AG3180" s="41" t="s">
        <v>46</v>
      </c>
      <c r="AH3180" s="41">
        <v>552</v>
      </c>
      <c r="AI3180" s="41">
        <v>39</v>
      </c>
      <c r="AJ3180" s="41" t="s">
        <v>2047</v>
      </c>
      <c r="AK3180" s="41">
        <v>3</v>
      </c>
      <c r="AL3180" s="186">
        <v>0</v>
      </c>
    </row>
    <row r="3181" spans="31:38" x14ac:dyDescent="0.35">
      <c r="AE3181" s="41" t="str">
        <f t="shared" si="91"/>
        <v>CAPFOR_552_40_3_202324</v>
      </c>
      <c r="AF3181" s="41">
        <v>202324</v>
      </c>
      <c r="AG3181" s="41" t="s">
        <v>46</v>
      </c>
      <c r="AH3181" s="41">
        <v>552</v>
      </c>
      <c r="AI3181" s="41">
        <v>40</v>
      </c>
      <c r="AJ3181" s="41" t="s">
        <v>2048</v>
      </c>
      <c r="AK3181" s="41">
        <v>3</v>
      </c>
      <c r="AL3181" s="186">
        <v>40000</v>
      </c>
    </row>
    <row r="3182" spans="31:38" x14ac:dyDescent="0.35">
      <c r="AE3182" s="41" t="str">
        <f t="shared" si="91"/>
        <v>CAPFOR_552_41_3_202324</v>
      </c>
      <c r="AF3182" s="41">
        <v>202324</v>
      </c>
      <c r="AG3182" s="41" t="s">
        <v>46</v>
      </c>
      <c r="AH3182" s="41">
        <v>552</v>
      </c>
      <c r="AI3182" s="41">
        <v>41</v>
      </c>
      <c r="AJ3182" s="41" t="s">
        <v>2049</v>
      </c>
      <c r="AK3182" s="41">
        <v>3</v>
      </c>
      <c r="AL3182" s="186">
        <v>839000</v>
      </c>
    </row>
    <row r="3183" spans="31:38" x14ac:dyDescent="0.35">
      <c r="AE3183" s="41" t="str">
        <f t="shared" si="91"/>
        <v>CAPFOR_552_42_3_202324</v>
      </c>
      <c r="AF3183" s="41">
        <v>202324</v>
      </c>
      <c r="AG3183" s="41" t="s">
        <v>46</v>
      </c>
      <c r="AH3183" s="41">
        <v>552</v>
      </c>
      <c r="AI3183" s="41">
        <v>42</v>
      </c>
      <c r="AJ3183" s="41" t="s">
        <v>2050</v>
      </c>
      <c r="AK3183" s="41">
        <v>3</v>
      </c>
      <c r="AL3183" s="186">
        <v>0</v>
      </c>
    </row>
    <row r="3184" spans="31:38" x14ac:dyDescent="0.35">
      <c r="AE3184" s="41" t="str">
        <f t="shared" si="91"/>
        <v>CAPFOR_552_43_3_202324</v>
      </c>
      <c r="AF3184" s="41">
        <v>202324</v>
      </c>
      <c r="AG3184" s="41" t="s">
        <v>46</v>
      </c>
      <c r="AH3184" s="41">
        <v>552</v>
      </c>
      <c r="AI3184" s="41">
        <v>43</v>
      </c>
      <c r="AJ3184" s="41" t="s">
        <v>2051</v>
      </c>
      <c r="AK3184" s="41">
        <v>3</v>
      </c>
      <c r="AL3184" s="186">
        <v>40000</v>
      </c>
    </row>
    <row r="3185" spans="31:38" x14ac:dyDescent="0.35">
      <c r="AE3185" s="41" t="str">
        <f t="shared" si="91"/>
        <v>CAPFOR_552_44_3_202324</v>
      </c>
      <c r="AF3185" s="41">
        <v>202324</v>
      </c>
      <c r="AG3185" s="41" t="s">
        <v>46</v>
      </c>
      <c r="AH3185" s="41">
        <v>552</v>
      </c>
      <c r="AI3185" s="41">
        <v>44</v>
      </c>
      <c r="AJ3185" s="41" t="s">
        <v>3261</v>
      </c>
      <c r="AK3185" s="41">
        <v>3</v>
      </c>
      <c r="AL3185" s="186">
        <v>1033000</v>
      </c>
    </row>
    <row r="3186" spans="31:38" x14ac:dyDescent="0.35">
      <c r="AE3186" s="41" t="str">
        <f t="shared" si="91"/>
        <v>CAPFOR_552_45_3_202324</v>
      </c>
      <c r="AF3186" s="41">
        <v>202324</v>
      </c>
      <c r="AG3186" s="41" t="s">
        <v>46</v>
      </c>
      <c r="AH3186" s="41">
        <v>552</v>
      </c>
      <c r="AI3186" s="41">
        <v>45</v>
      </c>
      <c r="AJ3186" s="41" t="s">
        <v>3262</v>
      </c>
      <c r="AK3186" s="41">
        <v>3</v>
      </c>
      <c r="AL3186" s="186">
        <v>1517000</v>
      </c>
    </row>
    <row r="3187" spans="31:38" x14ac:dyDescent="0.35">
      <c r="AE3187" s="41" t="str">
        <f t="shared" si="91"/>
        <v>CAPFOR_552_46_3_202324</v>
      </c>
      <c r="AF3187" s="41">
        <v>202324</v>
      </c>
      <c r="AG3187" s="41" t="s">
        <v>46</v>
      </c>
      <c r="AH3187" s="41">
        <v>552</v>
      </c>
      <c r="AI3187" s="41">
        <v>46</v>
      </c>
      <c r="AJ3187" s="41" t="s">
        <v>2060</v>
      </c>
      <c r="AK3187" s="41">
        <v>3</v>
      </c>
      <c r="AL3187" s="186">
        <v>0</v>
      </c>
    </row>
    <row r="3188" spans="31:38" x14ac:dyDescent="0.35">
      <c r="AE3188" s="41" t="str">
        <f t="shared" si="91"/>
        <v>CAPFOR_552_47_3_202324</v>
      </c>
      <c r="AF3188" s="41">
        <v>202324</v>
      </c>
      <c r="AG3188" s="41" t="s">
        <v>46</v>
      </c>
      <c r="AH3188" s="41">
        <v>552</v>
      </c>
      <c r="AI3188" s="41">
        <v>47</v>
      </c>
      <c r="AJ3188" s="41" t="s">
        <v>2061</v>
      </c>
      <c r="AK3188" s="41">
        <v>3</v>
      </c>
      <c r="AL3188" s="186">
        <v>0</v>
      </c>
    </row>
    <row r="3189" spans="31:38" x14ac:dyDescent="0.35">
      <c r="AE3189" s="41" t="str">
        <f t="shared" si="91"/>
        <v>CAPFOR_552_48_3_202324</v>
      </c>
      <c r="AF3189" s="41">
        <v>202324</v>
      </c>
      <c r="AG3189" s="41" t="s">
        <v>46</v>
      </c>
      <c r="AH3189" s="41">
        <v>552</v>
      </c>
      <c r="AI3189" s="41">
        <v>48</v>
      </c>
      <c r="AJ3189" s="41" t="s">
        <v>2029</v>
      </c>
      <c r="AK3189" s="41">
        <v>3</v>
      </c>
      <c r="AL3189" s="186">
        <v>0</v>
      </c>
    </row>
    <row r="3190" spans="31:38" x14ac:dyDescent="0.35">
      <c r="AE3190" s="41" t="str">
        <f t="shared" si="91"/>
        <v>CAPFOR_552_49_3_202324</v>
      </c>
      <c r="AF3190" s="41">
        <v>202324</v>
      </c>
      <c r="AG3190" s="41" t="s">
        <v>46</v>
      </c>
      <c r="AH3190" s="41">
        <v>552</v>
      </c>
      <c r="AI3190" s="41">
        <v>49</v>
      </c>
      <c r="AJ3190" s="41" t="s">
        <v>2030</v>
      </c>
      <c r="AK3190" s="41">
        <v>3</v>
      </c>
      <c r="AL3190" s="186">
        <v>100</v>
      </c>
    </row>
    <row r="3191" spans="31:38" x14ac:dyDescent="0.35">
      <c r="AE3191" s="41" t="str">
        <f t="shared" si="91"/>
        <v>CAPFOR_552_50_3_202324</v>
      </c>
      <c r="AF3191" s="41">
        <v>202324</v>
      </c>
      <c r="AG3191" s="41" t="s">
        <v>46</v>
      </c>
      <c r="AH3191" s="41">
        <v>552</v>
      </c>
      <c r="AI3191" s="41">
        <v>50</v>
      </c>
      <c r="AJ3191" s="41" t="s">
        <v>2031</v>
      </c>
      <c r="AK3191" s="41">
        <v>3</v>
      </c>
      <c r="AL3191" s="186">
        <v>116264</v>
      </c>
    </row>
    <row r="3192" spans="31:38" x14ac:dyDescent="0.35">
      <c r="AE3192" s="41" t="str">
        <f t="shared" si="91"/>
        <v>CAPFOR_562_1_1_202324</v>
      </c>
      <c r="AF3192" s="41">
        <v>202324</v>
      </c>
      <c r="AG3192" s="41" t="s">
        <v>46</v>
      </c>
      <c r="AH3192" s="41">
        <v>562</v>
      </c>
      <c r="AI3192" s="41">
        <v>1</v>
      </c>
      <c r="AJ3192" s="41" t="s">
        <v>1334</v>
      </c>
      <c r="AK3192" s="41">
        <v>1</v>
      </c>
      <c r="AL3192" s="186">
        <v>0</v>
      </c>
    </row>
    <row r="3193" spans="31:38" x14ac:dyDescent="0.35">
      <c r="AE3193" s="41" t="str">
        <f t="shared" si="91"/>
        <v>CAPFOR_562_2_1_202324</v>
      </c>
      <c r="AF3193" s="41">
        <v>202324</v>
      </c>
      <c r="AG3193" s="41" t="s">
        <v>46</v>
      </c>
      <c r="AH3193" s="41">
        <v>562</v>
      </c>
      <c r="AI3193" s="41">
        <v>2</v>
      </c>
      <c r="AJ3193" s="41" t="s">
        <v>3254</v>
      </c>
      <c r="AK3193" s="41">
        <v>1</v>
      </c>
      <c r="AL3193" s="186">
        <v>0</v>
      </c>
    </row>
    <row r="3194" spans="31:38" x14ac:dyDescent="0.35">
      <c r="AE3194" s="41" t="str">
        <f t="shared" si="91"/>
        <v>CAPFOR_562_3_1_202324</v>
      </c>
      <c r="AF3194" s="41">
        <v>202324</v>
      </c>
      <c r="AG3194" s="41" t="s">
        <v>46</v>
      </c>
      <c r="AH3194" s="41">
        <v>562</v>
      </c>
      <c r="AI3194" s="41">
        <v>3</v>
      </c>
      <c r="AJ3194" s="41" t="s">
        <v>3165</v>
      </c>
      <c r="AK3194" s="41">
        <v>1</v>
      </c>
      <c r="AL3194" s="186">
        <v>0</v>
      </c>
    </row>
    <row r="3195" spans="31:38" x14ac:dyDescent="0.35">
      <c r="AE3195" s="41" t="str">
        <f t="shared" si="91"/>
        <v>CAPFOR_562_4_1_202324</v>
      </c>
      <c r="AF3195" s="41">
        <v>202324</v>
      </c>
      <c r="AG3195" s="41" t="s">
        <v>46</v>
      </c>
      <c r="AH3195" s="41">
        <v>562</v>
      </c>
      <c r="AI3195" s="41">
        <v>4</v>
      </c>
      <c r="AJ3195" s="41" t="s">
        <v>3255</v>
      </c>
      <c r="AK3195" s="41">
        <v>1</v>
      </c>
      <c r="AL3195" s="186">
        <v>0</v>
      </c>
    </row>
    <row r="3196" spans="31:38" x14ac:dyDescent="0.35">
      <c r="AE3196" s="41" t="str">
        <f t="shared" si="91"/>
        <v>CAPFOR_562_5_1_202324</v>
      </c>
      <c r="AF3196" s="41">
        <v>202324</v>
      </c>
      <c r="AG3196" s="41" t="s">
        <v>46</v>
      </c>
      <c r="AH3196" s="41">
        <v>562</v>
      </c>
      <c r="AI3196" s="41">
        <v>5</v>
      </c>
      <c r="AJ3196" s="41" t="s">
        <v>664</v>
      </c>
      <c r="AK3196" s="41">
        <v>1</v>
      </c>
      <c r="AL3196" s="186">
        <v>0</v>
      </c>
    </row>
    <row r="3197" spans="31:38" x14ac:dyDescent="0.35">
      <c r="AE3197" s="41" t="str">
        <f t="shared" si="91"/>
        <v>CAPFOR_562_6_1_202324</v>
      </c>
      <c r="AF3197" s="41">
        <v>202324</v>
      </c>
      <c r="AG3197" s="41" t="s">
        <v>46</v>
      </c>
      <c r="AH3197" s="41">
        <v>562</v>
      </c>
      <c r="AI3197" s="41">
        <v>6</v>
      </c>
      <c r="AJ3197" s="41" t="s">
        <v>3192</v>
      </c>
      <c r="AK3197" s="41">
        <v>1</v>
      </c>
      <c r="AL3197" s="186">
        <v>0</v>
      </c>
    </row>
    <row r="3198" spans="31:38" x14ac:dyDescent="0.35">
      <c r="AE3198" s="41" t="str">
        <f t="shared" si="91"/>
        <v>CAPFOR_562_7_1_202324</v>
      </c>
      <c r="AF3198" s="41">
        <v>202324</v>
      </c>
      <c r="AG3198" s="41" t="s">
        <v>46</v>
      </c>
      <c r="AH3198" s="41">
        <v>562</v>
      </c>
      <c r="AI3198" s="41">
        <v>7</v>
      </c>
      <c r="AJ3198" s="41" t="s">
        <v>2157</v>
      </c>
      <c r="AK3198" s="41">
        <v>1</v>
      </c>
      <c r="AL3198" s="186">
        <v>0</v>
      </c>
    </row>
    <row r="3199" spans="31:38" x14ac:dyDescent="0.35">
      <c r="AE3199" s="41" t="str">
        <f t="shared" si="91"/>
        <v>CAPFOR_562_8_1_202324</v>
      </c>
      <c r="AF3199" s="41">
        <v>202324</v>
      </c>
      <c r="AG3199" s="41" t="s">
        <v>46</v>
      </c>
      <c r="AH3199" s="41">
        <v>562</v>
      </c>
      <c r="AI3199" s="41">
        <v>8</v>
      </c>
      <c r="AJ3199" s="41" t="s">
        <v>3449</v>
      </c>
      <c r="AK3199" s="41">
        <v>1</v>
      </c>
      <c r="AL3199" s="186">
        <v>0</v>
      </c>
    </row>
    <row r="3200" spans="31:38" x14ac:dyDescent="0.35">
      <c r="AE3200" s="41" t="str">
        <f t="shared" si="91"/>
        <v>CAPFOR_562_9_1_202324</v>
      </c>
      <c r="AF3200" s="41">
        <v>202324</v>
      </c>
      <c r="AG3200" s="41" t="s">
        <v>46</v>
      </c>
      <c r="AH3200" s="41">
        <v>562</v>
      </c>
      <c r="AI3200" s="41">
        <v>9</v>
      </c>
      <c r="AJ3200" s="41" t="s">
        <v>2322</v>
      </c>
      <c r="AK3200" s="41">
        <v>1</v>
      </c>
      <c r="AL3200" s="186">
        <v>0</v>
      </c>
    </row>
    <row r="3201" spans="31:38" x14ac:dyDescent="0.35">
      <c r="AE3201" s="41" t="str">
        <f t="shared" si="91"/>
        <v>CAPFOR_562_10_1_202324</v>
      </c>
      <c r="AF3201" s="41">
        <v>202324</v>
      </c>
      <c r="AG3201" s="41" t="s">
        <v>46</v>
      </c>
      <c r="AH3201" s="41">
        <v>562</v>
      </c>
      <c r="AI3201" s="41">
        <v>10</v>
      </c>
      <c r="AJ3201" s="41" t="s">
        <v>3196</v>
      </c>
      <c r="AK3201" s="41">
        <v>1</v>
      </c>
      <c r="AL3201" s="186">
        <v>0</v>
      </c>
    </row>
    <row r="3202" spans="31:38" x14ac:dyDescent="0.35">
      <c r="AE3202" s="41" t="str">
        <f t="shared" si="91"/>
        <v>CAPFOR_562_11_1_202324</v>
      </c>
      <c r="AF3202" s="41">
        <v>202324</v>
      </c>
      <c r="AG3202" s="41" t="s">
        <v>46</v>
      </c>
      <c r="AH3202" s="41">
        <v>562</v>
      </c>
      <c r="AI3202" s="41">
        <v>11</v>
      </c>
      <c r="AJ3202" s="41" t="s">
        <v>3450</v>
      </c>
      <c r="AK3202" s="41">
        <v>1</v>
      </c>
      <c r="AL3202" s="186">
        <v>0</v>
      </c>
    </row>
    <row r="3203" spans="31:38" x14ac:dyDescent="0.35">
      <c r="AE3203" s="41" t="str">
        <f t="shared" si="91"/>
        <v>CAPFOR_562_12_1_202324</v>
      </c>
      <c r="AF3203" s="41">
        <v>202324</v>
      </c>
      <c r="AG3203" s="41" t="s">
        <v>46</v>
      </c>
      <c r="AH3203" s="41">
        <v>562</v>
      </c>
      <c r="AI3203" s="41">
        <v>12</v>
      </c>
      <c r="AJ3203" s="41" t="s">
        <v>3170</v>
      </c>
      <c r="AK3203" s="41">
        <v>1</v>
      </c>
      <c r="AL3203" s="186">
        <v>18233.392</v>
      </c>
    </row>
    <row r="3204" spans="31:38" x14ac:dyDescent="0.35">
      <c r="AE3204" s="41" t="str">
        <f t="shared" si="91"/>
        <v>CAPFOR_562_13_1_202324</v>
      </c>
      <c r="AF3204" s="41">
        <v>202324</v>
      </c>
      <c r="AG3204" s="41" t="s">
        <v>46</v>
      </c>
      <c r="AH3204" s="41">
        <v>562</v>
      </c>
      <c r="AI3204" s="41">
        <v>13</v>
      </c>
      <c r="AJ3204" s="41" t="s">
        <v>3451</v>
      </c>
      <c r="AK3204" s="41">
        <v>1</v>
      </c>
      <c r="AL3204" s="186">
        <v>18233.392</v>
      </c>
    </row>
    <row r="3205" spans="31:38" x14ac:dyDescent="0.35">
      <c r="AE3205" s="41" t="str">
        <f t="shared" si="91"/>
        <v>CAPFOR_562_14_1_202324</v>
      </c>
      <c r="AF3205" s="41">
        <v>202324</v>
      </c>
      <c r="AG3205" s="41" t="s">
        <v>46</v>
      </c>
      <c r="AH3205" s="41">
        <v>562</v>
      </c>
      <c r="AI3205" s="41">
        <v>14</v>
      </c>
      <c r="AJ3205" s="41" t="s">
        <v>3452</v>
      </c>
      <c r="AK3205" s="41">
        <v>1</v>
      </c>
      <c r="AL3205" s="186">
        <v>0</v>
      </c>
    </row>
    <row r="3206" spans="31:38" x14ac:dyDescent="0.35">
      <c r="AE3206" s="41" t="str">
        <f t="shared" ref="AE3206:AE3269" si="92">AG3206&amp;"_"&amp;AH3206&amp;"_"&amp;AI3206&amp;"_"&amp;AK3206&amp;"_"&amp;AF3206</f>
        <v>CAPFOR_562_15_1_202324</v>
      </c>
      <c r="AF3206" s="41">
        <v>202324</v>
      </c>
      <c r="AG3206" s="41" t="s">
        <v>46</v>
      </c>
      <c r="AH3206" s="41">
        <v>562</v>
      </c>
      <c r="AI3206" s="41">
        <v>15</v>
      </c>
      <c r="AJ3206" s="41" t="s">
        <v>3256</v>
      </c>
      <c r="AK3206" s="41">
        <v>1</v>
      </c>
      <c r="AL3206" s="186">
        <v>0</v>
      </c>
    </row>
    <row r="3207" spans="31:38" x14ac:dyDescent="0.35">
      <c r="AE3207" s="41" t="str">
        <f t="shared" si="92"/>
        <v>CAPFOR_562_16_1_202324</v>
      </c>
      <c r="AF3207" s="41">
        <v>202324</v>
      </c>
      <c r="AG3207" s="41" t="s">
        <v>46</v>
      </c>
      <c r="AH3207" s="41">
        <v>562</v>
      </c>
      <c r="AI3207" s="41">
        <v>16</v>
      </c>
      <c r="AJ3207" s="41" t="s">
        <v>3453</v>
      </c>
      <c r="AK3207" s="41">
        <v>1</v>
      </c>
      <c r="AL3207" s="186">
        <v>18233.392</v>
      </c>
    </row>
    <row r="3208" spans="31:38" x14ac:dyDescent="0.35">
      <c r="AE3208" s="41" t="str">
        <f t="shared" si="92"/>
        <v>CAPFOR_562_17_1_202324</v>
      </c>
      <c r="AF3208" s="41">
        <v>202324</v>
      </c>
      <c r="AG3208" s="41" t="s">
        <v>46</v>
      </c>
      <c r="AH3208" s="41">
        <v>562</v>
      </c>
      <c r="AI3208" s="41">
        <v>17</v>
      </c>
      <c r="AJ3208" s="41" t="s">
        <v>2010</v>
      </c>
      <c r="AK3208" s="41">
        <v>1</v>
      </c>
      <c r="AL3208" s="186">
        <v>0</v>
      </c>
    </row>
    <row r="3209" spans="31:38" x14ac:dyDescent="0.35">
      <c r="AE3209" s="41" t="str">
        <f t="shared" si="92"/>
        <v>CAPFOR_562_17.1_1_202324</v>
      </c>
      <c r="AF3209" s="41">
        <v>202324</v>
      </c>
      <c r="AG3209" s="41" t="s">
        <v>46</v>
      </c>
      <c r="AH3209" s="41">
        <v>562</v>
      </c>
      <c r="AI3209" s="41">
        <v>17.100000000000001</v>
      </c>
      <c r="AJ3209" s="41" t="s">
        <v>3494</v>
      </c>
      <c r="AK3209" s="41">
        <v>1</v>
      </c>
      <c r="AL3209" s="186">
        <v>0</v>
      </c>
    </row>
    <row r="3210" spans="31:38" x14ac:dyDescent="0.35">
      <c r="AE3210" s="41" t="str">
        <f t="shared" si="92"/>
        <v>CAPFOR_562_19_3_202324</v>
      </c>
      <c r="AF3210" s="41">
        <v>202324</v>
      </c>
      <c r="AG3210" s="41" t="s">
        <v>46</v>
      </c>
      <c r="AH3210" s="41">
        <v>562</v>
      </c>
      <c r="AI3210" s="41">
        <v>19</v>
      </c>
      <c r="AJ3210" s="41" t="s">
        <v>3258</v>
      </c>
      <c r="AK3210" s="41">
        <v>3</v>
      </c>
      <c r="AL3210" s="186">
        <v>18233.392</v>
      </c>
    </row>
    <row r="3211" spans="31:38" x14ac:dyDescent="0.35">
      <c r="AE3211" s="41" t="str">
        <f t="shared" si="92"/>
        <v>CAPFOR_562_20_3_202324</v>
      </c>
      <c r="AF3211" s="41">
        <v>202324</v>
      </c>
      <c r="AG3211" s="41" t="s">
        <v>46</v>
      </c>
      <c r="AH3211" s="41">
        <v>562</v>
      </c>
      <c r="AI3211" s="41">
        <v>20</v>
      </c>
      <c r="AJ3211" s="41" t="s">
        <v>1308</v>
      </c>
      <c r="AK3211" s="41">
        <v>3</v>
      </c>
      <c r="AL3211" s="186">
        <v>0</v>
      </c>
    </row>
    <row r="3212" spans="31:38" x14ac:dyDescent="0.35">
      <c r="AE3212" s="41" t="str">
        <f t="shared" si="92"/>
        <v>CAPFOR_562_21_3_202324</v>
      </c>
      <c r="AF3212" s="41">
        <v>202324</v>
      </c>
      <c r="AG3212" s="41" t="s">
        <v>46</v>
      </c>
      <c r="AH3212" s="41">
        <v>562</v>
      </c>
      <c r="AI3212" s="41">
        <v>21</v>
      </c>
      <c r="AJ3212" s="41" t="s">
        <v>1309</v>
      </c>
      <c r="AK3212" s="41">
        <v>3</v>
      </c>
      <c r="AL3212" s="186">
        <v>400</v>
      </c>
    </row>
    <row r="3213" spans="31:38" x14ac:dyDescent="0.35">
      <c r="AE3213" s="41" t="str">
        <f t="shared" si="92"/>
        <v>CAPFOR_562_22_3_202324</v>
      </c>
      <c r="AF3213" s="41">
        <v>202324</v>
      </c>
      <c r="AG3213" s="41" t="s">
        <v>46</v>
      </c>
      <c r="AH3213" s="41">
        <v>562</v>
      </c>
      <c r="AI3213" s="41">
        <v>22</v>
      </c>
      <c r="AJ3213" s="41" t="s">
        <v>3454</v>
      </c>
      <c r="AK3213" s="41">
        <v>3</v>
      </c>
      <c r="AL3213" s="186">
        <v>400</v>
      </c>
    </row>
    <row r="3214" spans="31:38" x14ac:dyDescent="0.35">
      <c r="AE3214" s="41" t="str">
        <f t="shared" si="92"/>
        <v>CAPFOR_562_23_3_202324</v>
      </c>
      <c r="AF3214" s="41">
        <v>202324</v>
      </c>
      <c r="AG3214" s="41" t="s">
        <v>46</v>
      </c>
      <c r="AH3214" s="41">
        <v>562</v>
      </c>
      <c r="AI3214" s="41">
        <v>23</v>
      </c>
      <c r="AJ3214" s="41" t="s">
        <v>2027</v>
      </c>
      <c r="AK3214" s="41">
        <v>3</v>
      </c>
      <c r="AL3214" s="186">
        <v>0</v>
      </c>
    </row>
    <row r="3215" spans="31:38" x14ac:dyDescent="0.35">
      <c r="AE3215" s="41" t="str">
        <f t="shared" si="92"/>
        <v>CAPFOR_562_25_3_202324</v>
      </c>
      <c r="AF3215" s="41">
        <v>202324</v>
      </c>
      <c r="AG3215" s="41" t="s">
        <v>46</v>
      </c>
      <c r="AH3215" s="41">
        <v>562</v>
      </c>
      <c r="AI3215" s="41">
        <v>25</v>
      </c>
      <c r="AJ3215" s="41" t="s">
        <v>1370</v>
      </c>
      <c r="AK3215" s="41">
        <v>3</v>
      </c>
      <c r="AL3215" s="186">
        <v>4328.4949999999999</v>
      </c>
    </row>
    <row r="3216" spans="31:38" x14ac:dyDescent="0.35">
      <c r="AE3216" s="41" t="str">
        <f t="shared" si="92"/>
        <v>CAPFOR_562_26_3_202324</v>
      </c>
      <c r="AF3216" s="41">
        <v>202324</v>
      </c>
      <c r="AG3216" s="41" t="s">
        <v>46</v>
      </c>
      <c r="AH3216" s="41">
        <v>562</v>
      </c>
      <c r="AI3216" s="41">
        <v>26</v>
      </c>
      <c r="AJ3216" s="41" t="s">
        <v>2032</v>
      </c>
      <c r="AK3216" s="41">
        <v>3</v>
      </c>
      <c r="AL3216" s="186">
        <v>400</v>
      </c>
    </row>
    <row r="3217" spans="31:38" x14ac:dyDescent="0.35">
      <c r="AE3217" s="41" t="str">
        <f t="shared" si="92"/>
        <v>CAPFOR_562_27_3_202324</v>
      </c>
      <c r="AF3217" s="41">
        <v>202324</v>
      </c>
      <c r="AG3217" s="41" t="s">
        <v>46</v>
      </c>
      <c r="AH3217" s="41">
        <v>562</v>
      </c>
      <c r="AI3217" s="41">
        <v>27</v>
      </c>
      <c r="AJ3217" s="41" t="s">
        <v>2033</v>
      </c>
      <c r="AK3217" s="41">
        <v>3</v>
      </c>
      <c r="AL3217" s="186">
        <v>0</v>
      </c>
    </row>
    <row r="3218" spans="31:38" x14ac:dyDescent="0.35">
      <c r="AE3218" s="41" t="str">
        <f t="shared" si="92"/>
        <v>CAPFOR_562_28_3_202324</v>
      </c>
      <c r="AF3218" s="41">
        <v>202324</v>
      </c>
      <c r="AG3218" s="41" t="s">
        <v>46</v>
      </c>
      <c r="AH3218" s="41">
        <v>562</v>
      </c>
      <c r="AI3218" s="41">
        <v>28</v>
      </c>
      <c r="AJ3218" s="41" t="s">
        <v>2034</v>
      </c>
      <c r="AK3218" s="41">
        <v>3</v>
      </c>
      <c r="AL3218" s="186">
        <v>2306.2399999999998</v>
      </c>
    </row>
    <row r="3219" spans="31:38" x14ac:dyDescent="0.35">
      <c r="AE3219" s="41" t="str">
        <f t="shared" si="92"/>
        <v>CAPFOR_562_29_3_202324</v>
      </c>
      <c r="AF3219" s="41">
        <v>202324</v>
      </c>
      <c r="AG3219" s="41" t="s">
        <v>46</v>
      </c>
      <c r="AH3219" s="41">
        <v>562</v>
      </c>
      <c r="AI3219" s="41">
        <v>29</v>
      </c>
      <c r="AJ3219" s="41" t="s">
        <v>2035</v>
      </c>
      <c r="AK3219" s="41">
        <v>3</v>
      </c>
      <c r="AL3219" s="186">
        <v>0</v>
      </c>
    </row>
    <row r="3220" spans="31:38" x14ac:dyDescent="0.35">
      <c r="AE3220" s="41" t="str">
        <f t="shared" si="92"/>
        <v>CAPFOR_562_30_3_202324</v>
      </c>
      <c r="AF3220" s="41">
        <v>202324</v>
      </c>
      <c r="AG3220" s="41" t="s">
        <v>46</v>
      </c>
      <c r="AH3220" s="41">
        <v>562</v>
      </c>
      <c r="AI3220" s="41">
        <v>30</v>
      </c>
      <c r="AJ3220" s="41" t="s">
        <v>1357</v>
      </c>
      <c r="AK3220" s="41">
        <v>3</v>
      </c>
      <c r="AL3220" s="186">
        <v>0</v>
      </c>
    </row>
    <row r="3221" spans="31:38" x14ac:dyDescent="0.35">
      <c r="AE3221" s="41" t="str">
        <f t="shared" si="92"/>
        <v>CAPFOR_562_30.1_3_202324</v>
      </c>
      <c r="AF3221" s="41">
        <v>202324</v>
      </c>
      <c r="AG3221" s="41" t="s">
        <v>46</v>
      </c>
      <c r="AH3221" s="41">
        <v>562</v>
      </c>
      <c r="AI3221" s="41">
        <v>30.1</v>
      </c>
      <c r="AJ3221" s="41" t="s">
        <v>3616</v>
      </c>
      <c r="AK3221" s="41">
        <v>3</v>
      </c>
      <c r="AL3221" s="186">
        <v>0</v>
      </c>
    </row>
    <row r="3222" spans="31:38" x14ac:dyDescent="0.35">
      <c r="AE3222" s="41" t="str">
        <f t="shared" si="92"/>
        <v>CAPFOR_562_30.2_3_202324</v>
      </c>
      <c r="AF3222" s="41">
        <v>202324</v>
      </c>
      <c r="AG3222" s="41" t="s">
        <v>46</v>
      </c>
      <c r="AH3222" s="41">
        <v>562</v>
      </c>
      <c r="AI3222" s="41">
        <v>30.2</v>
      </c>
      <c r="AJ3222" s="41" t="s">
        <v>3617</v>
      </c>
      <c r="AK3222" s="41">
        <v>3</v>
      </c>
      <c r="AL3222" s="186">
        <v>0</v>
      </c>
    </row>
    <row r="3223" spans="31:38" x14ac:dyDescent="0.35">
      <c r="AE3223" s="41" t="str">
        <f t="shared" si="92"/>
        <v>CAPFOR_562_31_3_202324</v>
      </c>
      <c r="AF3223" s="41">
        <v>202324</v>
      </c>
      <c r="AG3223" s="41" t="s">
        <v>46</v>
      </c>
      <c r="AH3223" s="41">
        <v>562</v>
      </c>
      <c r="AI3223" s="41">
        <v>31</v>
      </c>
      <c r="AJ3223" s="41" t="s">
        <v>1358</v>
      </c>
      <c r="AK3223" s="41">
        <v>3</v>
      </c>
      <c r="AL3223" s="186">
        <v>11198.656999999999</v>
      </c>
    </row>
    <row r="3224" spans="31:38" x14ac:dyDescent="0.35">
      <c r="AE3224" s="41" t="str">
        <f t="shared" si="92"/>
        <v>CAPFOR_562_31.1_3_202324</v>
      </c>
      <c r="AF3224" s="41">
        <v>202324</v>
      </c>
      <c r="AG3224" s="41" t="s">
        <v>46</v>
      </c>
      <c r="AH3224" s="41">
        <v>562</v>
      </c>
      <c r="AI3224" s="41">
        <v>31.1</v>
      </c>
      <c r="AJ3224" s="41" t="s">
        <v>2038</v>
      </c>
      <c r="AK3224" s="41">
        <v>3</v>
      </c>
      <c r="AL3224" s="186">
        <v>11198.656999999999</v>
      </c>
    </row>
    <row r="3225" spans="31:38" x14ac:dyDescent="0.35">
      <c r="AE3225" s="41" t="str">
        <f t="shared" si="92"/>
        <v>CAPFOR_562_31.2_3_202324</v>
      </c>
      <c r="AF3225" s="41">
        <v>202324</v>
      </c>
      <c r="AG3225" s="41" t="s">
        <v>46</v>
      </c>
      <c r="AH3225" s="41">
        <v>562</v>
      </c>
      <c r="AI3225" s="41">
        <v>31.2</v>
      </c>
      <c r="AJ3225" s="41" t="s">
        <v>2039</v>
      </c>
      <c r="AK3225" s="41">
        <v>3</v>
      </c>
      <c r="AL3225" s="186">
        <v>0</v>
      </c>
    </row>
    <row r="3226" spans="31:38" x14ac:dyDescent="0.35">
      <c r="AE3226" s="41" t="str">
        <f t="shared" si="92"/>
        <v>CAPFOR_562_32_3_202324</v>
      </c>
      <c r="AF3226" s="41">
        <v>202324</v>
      </c>
      <c r="AG3226" s="41" t="s">
        <v>46</v>
      </c>
      <c r="AH3226" s="41">
        <v>562</v>
      </c>
      <c r="AI3226" s="41">
        <v>32</v>
      </c>
      <c r="AJ3226" s="41" t="s">
        <v>3455</v>
      </c>
      <c r="AK3226" s="41">
        <v>3</v>
      </c>
      <c r="AL3226" s="186">
        <v>18233.392</v>
      </c>
    </row>
    <row r="3227" spans="31:38" x14ac:dyDescent="0.35">
      <c r="AE3227" s="41" t="str">
        <f t="shared" si="92"/>
        <v>CAPFOR_562_33_3_202324</v>
      </c>
      <c r="AF3227" s="41">
        <v>202324</v>
      </c>
      <c r="AG3227" s="41" t="s">
        <v>46</v>
      </c>
      <c r="AH3227" s="41">
        <v>562</v>
      </c>
      <c r="AI3227" s="41">
        <v>33</v>
      </c>
      <c r="AJ3227" s="41" t="s">
        <v>2043</v>
      </c>
      <c r="AK3227" s="41">
        <v>3</v>
      </c>
      <c r="AL3227" s="186">
        <v>20844</v>
      </c>
    </row>
    <row r="3228" spans="31:38" x14ac:dyDescent="0.35">
      <c r="AE3228" s="41" t="str">
        <f t="shared" si="92"/>
        <v>CAPFOR_562_33.5_3_202324</v>
      </c>
      <c r="AF3228" s="41">
        <v>202324</v>
      </c>
      <c r="AG3228" s="41" t="s">
        <v>46</v>
      </c>
      <c r="AH3228" s="41">
        <v>562</v>
      </c>
      <c r="AI3228" s="41">
        <v>33.5</v>
      </c>
      <c r="AJ3228" s="41" t="s">
        <v>3281</v>
      </c>
      <c r="AK3228" s="41">
        <v>3</v>
      </c>
      <c r="AL3228" s="186">
        <v>0</v>
      </c>
    </row>
    <row r="3229" spans="31:38" x14ac:dyDescent="0.35">
      <c r="AE3229" s="41" t="str">
        <f t="shared" si="92"/>
        <v>CAPFOR_562_34_3_202324</v>
      </c>
      <c r="AF3229" s="41">
        <v>202324</v>
      </c>
      <c r="AG3229" s="41" t="s">
        <v>46</v>
      </c>
      <c r="AH3229" s="41">
        <v>562</v>
      </c>
      <c r="AI3229" s="41">
        <v>34</v>
      </c>
      <c r="AJ3229" s="41" t="s">
        <v>3456</v>
      </c>
      <c r="AK3229" s="41">
        <v>3</v>
      </c>
      <c r="AL3229" s="186">
        <v>11198.656999999999</v>
      </c>
    </row>
    <row r="3230" spans="31:38" x14ac:dyDescent="0.35">
      <c r="AE3230" s="41" t="str">
        <f t="shared" si="92"/>
        <v>CAPFOR_562_35_3_202324</v>
      </c>
      <c r="AF3230" s="41">
        <v>202324</v>
      </c>
      <c r="AG3230" s="41" t="s">
        <v>46</v>
      </c>
      <c r="AH3230" s="41">
        <v>562</v>
      </c>
      <c r="AI3230" s="41">
        <v>35</v>
      </c>
      <c r="AJ3230" s="41" t="s">
        <v>2044</v>
      </c>
      <c r="AK3230" s="41">
        <v>3</v>
      </c>
      <c r="AL3230" s="186">
        <v>0</v>
      </c>
    </row>
    <row r="3231" spans="31:38" x14ac:dyDescent="0.35">
      <c r="AE3231" s="41" t="str">
        <f t="shared" si="92"/>
        <v>CAPFOR_562_36_3_202324</v>
      </c>
      <c r="AF3231" s="41">
        <v>202324</v>
      </c>
      <c r="AG3231" s="41" t="s">
        <v>46</v>
      </c>
      <c r="AH3231" s="41">
        <v>562</v>
      </c>
      <c r="AI3231" s="41">
        <v>36</v>
      </c>
      <c r="AJ3231" s="41" t="s">
        <v>3457</v>
      </c>
      <c r="AK3231" s="41">
        <v>3</v>
      </c>
      <c r="AL3231" s="186">
        <v>11198.656999999999</v>
      </c>
    </row>
    <row r="3232" spans="31:38" x14ac:dyDescent="0.35">
      <c r="AE3232" s="41" t="str">
        <f t="shared" si="92"/>
        <v>CAPFOR_562_37_3_202324</v>
      </c>
      <c r="AF3232" s="41">
        <v>202324</v>
      </c>
      <c r="AG3232" s="41" t="s">
        <v>46</v>
      </c>
      <c r="AH3232" s="41">
        <v>562</v>
      </c>
      <c r="AI3232" s="41">
        <v>37</v>
      </c>
      <c r="AJ3232" s="41" t="s">
        <v>3458</v>
      </c>
      <c r="AK3232" s="41">
        <v>3</v>
      </c>
      <c r="AL3232" s="186">
        <v>32042.656999999999</v>
      </c>
    </row>
    <row r="3233" spans="31:38" x14ac:dyDescent="0.35">
      <c r="AE3233" s="41" t="str">
        <f t="shared" si="92"/>
        <v>CAPFOR_562_38_3_202324</v>
      </c>
      <c r="AF3233" s="41">
        <v>202324</v>
      </c>
      <c r="AG3233" s="41" t="s">
        <v>46</v>
      </c>
      <c r="AH3233" s="41">
        <v>562</v>
      </c>
      <c r="AI3233" s="41">
        <v>38</v>
      </c>
      <c r="AJ3233" s="41" t="s">
        <v>2046</v>
      </c>
      <c r="AK3233" s="41">
        <v>3</v>
      </c>
      <c r="AL3233" s="186">
        <v>16900</v>
      </c>
    </row>
    <row r="3234" spans="31:38" x14ac:dyDescent="0.35">
      <c r="AE3234" s="41" t="str">
        <f t="shared" si="92"/>
        <v>CAPFOR_562_39_3_202324</v>
      </c>
      <c r="AF3234" s="41">
        <v>202324</v>
      </c>
      <c r="AG3234" s="41" t="s">
        <v>46</v>
      </c>
      <c r="AH3234" s="41">
        <v>562</v>
      </c>
      <c r="AI3234" s="41">
        <v>39</v>
      </c>
      <c r="AJ3234" s="41" t="s">
        <v>2047</v>
      </c>
      <c r="AK3234" s="41">
        <v>3</v>
      </c>
      <c r="AL3234" s="186">
        <v>0</v>
      </c>
    </row>
    <row r="3235" spans="31:38" x14ac:dyDescent="0.35">
      <c r="AE3235" s="41" t="str">
        <f t="shared" si="92"/>
        <v>CAPFOR_562_40_3_202324</v>
      </c>
      <c r="AF3235" s="41">
        <v>202324</v>
      </c>
      <c r="AG3235" s="41" t="s">
        <v>46</v>
      </c>
      <c r="AH3235" s="41">
        <v>562</v>
      </c>
      <c r="AI3235" s="41">
        <v>40</v>
      </c>
      <c r="AJ3235" s="41" t="s">
        <v>2048</v>
      </c>
      <c r="AK3235" s="41">
        <v>3</v>
      </c>
      <c r="AL3235" s="186">
        <v>6000</v>
      </c>
    </row>
    <row r="3236" spans="31:38" x14ac:dyDescent="0.35">
      <c r="AE3236" s="41" t="str">
        <f t="shared" si="92"/>
        <v>CAPFOR_562_41_3_202324</v>
      </c>
      <c r="AF3236" s="41">
        <v>202324</v>
      </c>
      <c r="AG3236" s="41" t="s">
        <v>46</v>
      </c>
      <c r="AH3236" s="41">
        <v>562</v>
      </c>
      <c r="AI3236" s="41">
        <v>41</v>
      </c>
      <c r="AJ3236" s="41" t="s">
        <v>2049</v>
      </c>
      <c r="AK3236" s="41">
        <v>3</v>
      </c>
      <c r="AL3236" s="186">
        <v>28099</v>
      </c>
    </row>
    <row r="3237" spans="31:38" x14ac:dyDescent="0.35">
      <c r="AE3237" s="41" t="str">
        <f t="shared" si="92"/>
        <v>CAPFOR_562_42_3_202324</v>
      </c>
      <c r="AF3237" s="41">
        <v>202324</v>
      </c>
      <c r="AG3237" s="41" t="s">
        <v>46</v>
      </c>
      <c r="AH3237" s="41">
        <v>562</v>
      </c>
      <c r="AI3237" s="41">
        <v>42</v>
      </c>
      <c r="AJ3237" s="41" t="s">
        <v>2050</v>
      </c>
      <c r="AK3237" s="41">
        <v>3</v>
      </c>
      <c r="AL3237" s="186">
        <v>0</v>
      </c>
    </row>
    <row r="3238" spans="31:38" x14ac:dyDescent="0.35">
      <c r="AE3238" s="41" t="str">
        <f t="shared" si="92"/>
        <v>CAPFOR_562_43_3_202324</v>
      </c>
      <c r="AF3238" s="41">
        <v>202324</v>
      </c>
      <c r="AG3238" s="41" t="s">
        <v>46</v>
      </c>
      <c r="AH3238" s="41">
        <v>562</v>
      </c>
      <c r="AI3238" s="41">
        <v>43</v>
      </c>
      <c r="AJ3238" s="41" t="s">
        <v>2051</v>
      </c>
      <c r="AK3238" s="41">
        <v>3</v>
      </c>
      <c r="AL3238" s="186">
        <v>8000</v>
      </c>
    </row>
    <row r="3239" spans="31:38" x14ac:dyDescent="0.35">
      <c r="AE3239" s="41" t="str">
        <f t="shared" si="92"/>
        <v>CAPFOR_562_44_3_202324</v>
      </c>
      <c r="AF3239" s="41">
        <v>202324</v>
      </c>
      <c r="AG3239" s="41" t="s">
        <v>46</v>
      </c>
      <c r="AH3239" s="41">
        <v>562</v>
      </c>
      <c r="AI3239" s="41">
        <v>44</v>
      </c>
      <c r="AJ3239" s="41" t="s">
        <v>3261</v>
      </c>
      <c r="AK3239" s="41">
        <v>3</v>
      </c>
      <c r="AL3239" s="186">
        <v>35000</v>
      </c>
    </row>
    <row r="3240" spans="31:38" x14ac:dyDescent="0.35">
      <c r="AE3240" s="41" t="str">
        <f t="shared" si="92"/>
        <v>CAPFOR_562_45_3_202324</v>
      </c>
      <c r="AF3240" s="41">
        <v>202324</v>
      </c>
      <c r="AG3240" s="41" t="s">
        <v>46</v>
      </c>
      <c r="AH3240" s="41">
        <v>562</v>
      </c>
      <c r="AI3240" s="41">
        <v>45</v>
      </c>
      <c r="AJ3240" s="41" t="s">
        <v>3262</v>
      </c>
      <c r="AK3240" s="41">
        <v>3</v>
      </c>
      <c r="AL3240" s="186">
        <v>60000</v>
      </c>
    </row>
    <row r="3241" spans="31:38" x14ac:dyDescent="0.35">
      <c r="AE3241" s="41" t="str">
        <f t="shared" si="92"/>
        <v>CAPFOR_562_46_3_202324</v>
      </c>
      <c r="AF3241" s="41">
        <v>202324</v>
      </c>
      <c r="AG3241" s="41" t="s">
        <v>46</v>
      </c>
      <c r="AH3241" s="41">
        <v>562</v>
      </c>
      <c r="AI3241" s="41">
        <v>46</v>
      </c>
      <c r="AJ3241" s="41" t="s">
        <v>2060</v>
      </c>
      <c r="AK3241" s="41">
        <v>3</v>
      </c>
      <c r="AL3241" s="186">
        <v>0</v>
      </c>
    </row>
    <row r="3242" spans="31:38" x14ac:dyDescent="0.35">
      <c r="AE3242" s="41" t="str">
        <f t="shared" si="92"/>
        <v>CAPFOR_562_47_3_202324</v>
      </c>
      <c r="AF3242" s="41">
        <v>202324</v>
      </c>
      <c r="AG3242" s="41" t="s">
        <v>46</v>
      </c>
      <c r="AH3242" s="41">
        <v>562</v>
      </c>
      <c r="AI3242" s="41">
        <v>47</v>
      </c>
      <c r="AJ3242" s="41" t="s">
        <v>2061</v>
      </c>
      <c r="AK3242" s="41">
        <v>3</v>
      </c>
      <c r="AL3242" s="186">
        <v>0</v>
      </c>
    </row>
    <row r="3243" spans="31:38" x14ac:dyDescent="0.35">
      <c r="AE3243" s="41" t="str">
        <f t="shared" si="92"/>
        <v>CAPFOR_562_48_3_202324</v>
      </c>
      <c r="AF3243" s="41">
        <v>202324</v>
      </c>
      <c r="AG3243" s="41" t="s">
        <v>46</v>
      </c>
      <c r="AH3243" s="41">
        <v>562</v>
      </c>
      <c r="AI3243" s="41">
        <v>48</v>
      </c>
      <c r="AJ3243" s="41" t="s">
        <v>2029</v>
      </c>
      <c r="AK3243" s="41">
        <v>3</v>
      </c>
      <c r="AL3243" s="186">
        <v>0</v>
      </c>
    </row>
    <row r="3244" spans="31:38" x14ac:dyDescent="0.35">
      <c r="AE3244" s="41" t="str">
        <f t="shared" si="92"/>
        <v>CAPFOR_562_49_3_202324</v>
      </c>
      <c r="AF3244" s="41">
        <v>202324</v>
      </c>
      <c r="AG3244" s="41" t="s">
        <v>46</v>
      </c>
      <c r="AH3244" s="41">
        <v>562</v>
      </c>
      <c r="AI3244" s="41">
        <v>49</v>
      </c>
      <c r="AJ3244" s="41" t="s">
        <v>2030</v>
      </c>
      <c r="AK3244" s="41">
        <v>3</v>
      </c>
      <c r="AL3244" s="186">
        <v>0</v>
      </c>
    </row>
    <row r="3245" spans="31:38" x14ac:dyDescent="0.35">
      <c r="AE3245" s="41" t="str">
        <f t="shared" si="92"/>
        <v>CAPFOR_562_50_3_202324</v>
      </c>
      <c r="AF3245" s="41">
        <v>202324</v>
      </c>
      <c r="AG3245" s="41" t="s">
        <v>46</v>
      </c>
      <c r="AH3245" s="41">
        <v>562</v>
      </c>
      <c r="AI3245" s="41">
        <v>50</v>
      </c>
      <c r="AJ3245" s="41" t="s">
        <v>2031</v>
      </c>
      <c r="AK3245" s="41">
        <v>3</v>
      </c>
      <c r="AL3245" s="186">
        <v>4328.4949999999999</v>
      </c>
    </row>
    <row r="3246" spans="31:38" x14ac:dyDescent="0.35">
      <c r="AE3246" s="41" t="str">
        <f t="shared" si="92"/>
        <v>CAPFOR_564_1_1_202324</v>
      </c>
      <c r="AF3246" s="41">
        <v>202324</v>
      </c>
      <c r="AG3246" s="41" t="s">
        <v>46</v>
      </c>
      <c r="AH3246" s="41">
        <v>564</v>
      </c>
      <c r="AI3246" s="41">
        <v>1</v>
      </c>
      <c r="AJ3246" s="41" t="s">
        <v>1334</v>
      </c>
      <c r="AK3246" s="41">
        <v>1</v>
      </c>
      <c r="AL3246" s="186">
        <v>0</v>
      </c>
    </row>
    <row r="3247" spans="31:38" x14ac:dyDescent="0.35">
      <c r="AE3247" s="41" t="str">
        <f t="shared" si="92"/>
        <v>CAPFOR_564_2_1_202324</v>
      </c>
      <c r="AF3247" s="41">
        <v>202324</v>
      </c>
      <c r="AG3247" s="41" t="s">
        <v>46</v>
      </c>
      <c r="AH3247" s="41">
        <v>564</v>
      </c>
      <c r="AI3247" s="41">
        <v>2</v>
      </c>
      <c r="AJ3247" s="41" t="s">
        <v>3254</v>
      </c>
      <c r="AK3247" s="41">
        <v>1</v>
      </c>
      <c r="AL3247" s="186">
        <v>0</v>
      </c>
    </row>
    <row r="3248" spans="31:38" x14ac:dyDescent="0.35">
      <c r="AE3248" s="41" t="str">
        <f t="shared" si="92"/>
        <v>CAPFOR_564_3_1_202324</v>
      </c>
      <c r="AF3248" s="41">
        <v>202324</v>
      </c>
      <c r="AG3248" s="41" t="s">
        <v>46</v>
      </c>
      <c r="AH3248" s="41">
        <v>564</v>
      </c>
      <c r="AI3248" s="41">
        <v>3</v>
      </c>
      <c r="AJ3248" s="41" t="s">
        <v>3165</v>
      </c>
      <c r="AK3248" s="41">
        <v>1</v>
      </c>
      <c r="AL3248" s="186">
        <v>0</v>
      </c>
    </row>
    <row r="3249" spans="31:38" x14ac:dyDescent="0.35">
      <c r="AE3249" s="41" t="str">
        <f t="shared" si="92"/>
        <v>CAPFOR_564_4_1_202324</v>
      </c>
      <c r="AF3249" s="41">
        <v>202324</v>
      </c>
      <c r="AG3249" s="41" t="s">
        <v>46</v>
      </c>
      <c r="AH3249" s="41">
        <v>564</v>
      </c>
      <c r="AI3249" s="41">
        <v>4</v>
      </c>
      <c r="AJ3249" s="41" t="s">
        <v>3255</v>
      </c>
      <c r="AK3249" s="41">
        <v>1</v>
      </c>
      <c r="AL3249" s="186">
        <v>0</v>
      </c>
    </row>
    <row r="3250" spans="31:38" x14ac:dyDescent="0.35">
      <c r="AE3250" s="41" t="str">
        <f t="shared" si="92"/>
        <v>CAPFOR_564_5_1_202324</v>
      </c>
      <c r="AF3250" s="41">
        <v>202324</v>
      </c>
      <c r="AG3250" s="41" t="s">
        <v>46</v>
      </c>
      <c r="AH3250" s="41">
        <v>564</v>
      </c>
      <c r="AI3250" s="41">
        <v>5</v>
      </c>
      <c r="AJ3250" s="41" t="s">
        <v>664</v>
      </c>
      <c r="AK3250" s="41">
        <v>1</v>
      </c>
      <c r="AL3250" s="186">
        <v>0</v>
      </c>
    </row>
    <row r="3251" spans="31:38" x14ac:dyDescent="0.35">
      <c r="AE3251" s="41" t="str">
        <f t="shared" si="92"/>
        <v>CAPFOR_564_6_1_202324</v>
      </c>
      <c r="AF3251" s="41">
        <v>202324</v>
      </c>
      <c r="AG3251" s="41" t="s">
        <v>46</v>
      </c>
      <c r="AH3251" s="41">
        <v>564</v>
      </c>
      <c r="AI3251" s="41">
        <v>6</v>
      </c>
      <c r="AJ3251" s="41" t="s">
        <v>3192</v>
      </c>
      <c r="AK3251" s="41">
        <v>1</v>
      </c>
      <c r="AL3251" s="186">
        <v>0</v>
      </c>
    </row>
    <row r="3252" spans="31:38" x14ac:dyDescent="0.35">
      <c r="AE3252" s="41" t="str">
        <f t="shared" si="92"/>
        <v>CAPFOR_564_7_1_202324</v>
      </c>
      <c r="AF3252" s="41">
        <v>202324</v>
      </c>
      <c r="AG3252" s="41" t="s">
        <v>46</v>
      </c>
      <c r="AH3252" s="41">
        <v>564</v>
      </c>
      <c r="AI3252" s="41">
        <v>7</v>
      </c>
      <c r="AJ3252" s="41" t="s">
        <v>2157</v>
      </c>
      <c r="AK3252" s="41">
        <v>1</v>
      </c>
      <c r="AL3252" s="186">
        <v>0</v>
      </c>
    </row>
    <row r="3253" spans="31:38" x14ac:dyDescent="0.35">
      <c r="AE3253" s="41" t="str">
        <f t="shared" si="92"/>
        <v>CAPFOR_564_8_1_202324</v>
      </c>
      <c r="AF3253" s="41">
        <v>202324</v>
      </c>
      <c r="AG3253" s="41" t="s">
        <v>46</v>
      </c>
      <c r="AH3253" s="41">
        <v>564</v>
      </c>
      <c r="AI3253" s="41">
        <v>8</v>
      </c>
      <c r="AJ3253" s="41" t="s">
        <v>3449</v>
      </c>
      <c r="AK3253" s="41">
        <v>1</v>
      </c>
      <c r="AL3253" s="186">
        <v>0</v>
      </c>
    </row>
    <row r="3254" spans="31:38" x14ac:dyDescent="0.35">
      <c r="AE3254" s="41" t="str">
        <f t="shared" si="92"/>
        <v>CAPFOR_564_9_1_202324</v>
      </c>
      <c r="AF3254" s="41">
        <v>202324</v>
      </c>
      <c r="AG3254" s="41" t="s">
        <v>46</v>
      </c>
      <c r="AH3254" s="41">
        <v>564</v>
      </c>
      <c r="AI3254" s="41">
        <v>9</v>
      </c>
      <c r="AJ3254" s="41" t="s">
        <v>2322</v>
      </c>
      <c r="AK3254" s="41">
        <v>1</v>
      </c>
      <c r="AL3254" s="186">
        <v>0</v>
      </c>
    </row>
    <row r="3255" spans="31:38" x14ac:dyDescent="0.35">
      <c r="AE3255" s="41" t="str">
        <f t="shared" si="92"/>
        <v>CAPFOR_564_10_1_202324</v>
      </c>
      <c r="AF3255" s="41">
        <v>202324</v>
      </c>
      <c r="AG3255" s="41" t="s">
        <v>46</v>
      </c>
      <c r="AH3255" s="41">
        <v>564</v>
      </c>
      <c r="AI3255" s="41">
        <v>10</v>
      </c>
      <c r="AJ3255" s="41" t="s">
        <v>3196</v>
      </c>
      <c r="AK3255" s="41">
        <v>1</v>
      </c>
      <c r="AL3255" s="186">
        <v>0</v>
      </c>
    </row>
    <row r="3256" spans="31:38" x14ac:dyDescent="0.35">
      <c r="AE3256" s="41" t="str">
        <f t="shared" si="92"/>
        <v>CAPFOR_564_11_1_202324</v>
      </c>
      <c r="AF3256" s="41">
        <v>202324</v>
      </c>
      <c r="AG3256" s="41" t="s">
        <v>46</v>
      </c>
      <c r="AH3256" s="41">
        <v>564</v>
      </c>
      <c r="AI3256" s="41">
        <v>11</v>
      </c>
      <c r="AJ3256" s="41" t="s">
        <v>3450</v>
      </c>
      <c r="AK3256" s="41">
        <v>1</v>
      </c>
      <c r="AL3256" s="186">
        <v>0</v>
      </c>
    </row>
    <row r="3257" spans="31:38" x14ac:dyDescent="0.35">
      <c r="AE3257" s="41" t="str">
        <f t="shared" si="92"/>
        <v>CAPFOR_564_12_1_202324</v>
      </c>
      <c r="AF3257" s="41">
        <v>202324</v>
      </c>
      <c r="AG3257" s="41" t="s">
        <v>46</v>
      </c>
      <c r="AH3257" s="41">
        <v>564</v>
      </c>
      <c r="AI3257" s="41">
        <v>12</v>
      </c>
      <c r="AJ3257" s="41" t="s">
        <v>3170</v>
      </c>
      <c r="AK3257" s="41">
        <v>1</v>
      </c>
      <c r="AL3257" s="186">
        <v>23902</v>
      </c>
    </row>
    <row r="3258" spans="31:38" x14ac:dyDescent="0.35">
      <c r="AE3258" s="41" t="str">
        <f t="shared" si="92"/>
        <v>CAPFOR_564_13_1_202324</v>
      </c>
      <c r="AF3258" s="41">
        <v>202324</v>
      </c>
      <c r="AG3258" s="41" t="s">
        <v>46</v>
      </c>
      <c r="AH3258" s="41">
        <v>564</v>
      </c>
      <c r="AI3258" s="41">
        <v>13</v>
      </c>
      <c r="AJ3258" s="41" t="s">
        <v>3451</v>
      </c>
      <c r="AK3258" s="41">
        <v>1</v>
      </c>
      <c r="AL3258" s="186">
        <v>23902</v>
      </c>
    </row>
    <row r="3259" spans="31:38" x14ac:dyDescent="0.35">
      <c r="AE3259" s="41" t="str">
        <f t="shared" si="92"/>
        <v>CAPFOR_564_14_1_202324</v>
      </c>
      <c r="AF3259" s="41">
        <v>202324</v>
      </c>
      <c r="AG3259" s="41" t="s">
        <v>46</v>
      </c>
      <c r="AH3259" s="41">
        <v>564</v>
      </c>
      <c r="AI3259" s="41">
        <v>14</v>
      </c>
      <c r="AJ3259" s="41" t="s">
        <v>3452</v>
      </c>
      <c r="AK3259" s="41">
        <v>1</v>
      </c>
      <c r="AL3259" s="186">
        <v>0</v>
      </c>
    </row>
    <row r="3260" spans="31:38" x14ac:dyDescent="0.35">
      <c r="AE3260" s="41" t="str">
        <f t="shared" si="92"/>
        <v>CAPFOR_564_15_1_202324</v>
      </c>
      <c r="AF3260" s="41">
        <v>202324</v>
      </c>
      <c r="AG3260" s="41" t="s">
        <v>46</v>
      </c>
      <c r="AH3260" s="41">
        <v>564</v>
      </c>
      <c r="AI3260" s="41">
        <v>15</v>
      </c>
      <c r="AJ3260" s="41" t="s">
        <v>3256</v>
      </c>
      <c r="AK3260" s="41">
        <v>1</v>
      </c>
      <c r="AL3260" s="186">
        <v>0</v>
      </c>
    </row>
    <row r="3261" spans="31:38" x14ac:dyDescent="0.35">
      <c r="AE3261" s="41" t="str">
        <f t="shared" si="92"/>
        <v>CAPFOR_564_16_1_202324</v>
      </c>
      <c r="AF3261" s="41">
        <v>202324</v>
      </c>
      <c r="AG3261" s="41" t="s">
        <v>46</v>
      </c>
      <c r="AH3261" s="41">
        <v>564</v>
      </c>
      <c r="AI3261" s="41">
        <v>16</v>
      </c>
      <c r="AJ3261" s="41" t="s">
        <v>3453</v>
      </c>
      <c r="AK3261" s="41">
        <v>1</v>
      </c>
      <c r="AL3261" s="186">
        <v>23902</v>
      </c>
    </row>
    <row r="3262" spans="31:38" x14ac:dyDescent="0.35">
      <c r="AE3262" s="41" t="str">
        <f t="shared" si="92"/>
        <v>CAPFOR_564_17_1_202324</v>
      </c>
      <c r="AF3262" s="41">
        <v>202324</v>
      </c>
      <c r="AG3262" s="41" t="s">
        <v>46</v>
      </c>
      <c r="AH3262" s="41">
        <v>564</v>
      </c>
      <c r="AI3262" s="41">
        <v>17</v>
      </c>
      <c r="AJ3262" s="41" t="s">
        <v>2010</v>
      </c>
      <c r="AK3262" s="41">
        <v>1</v>
      </c>
      <c r="AL3262" s="186">
        <v>0</v>
      </c>
    </row>
    <row r="3263" spans="31:38" x14ac:dyDescent="0.35">
      <c r="AE3263" s="41" t="str">
        <f t="shared" si="92"/>
        <v>CAPFOR_564_17.1_1_202324</v>
      </c>
      <c r="AF3263" s="41">
        <v>202324</v>
      </c>
      <c r="AG3263" s="41" t="s">
        <v>46</v>
      </c>
      <c r="AH3263" s="41">
        <v>564</v>
      </c>
      <c r="AI3263" s="41">
        <v>17.100000000000001</v>
      </c>
      <c r="AJ3263" s="41" t="s">
        <v>3494</v>
      </c>
      <c r="AK3263" s="41">
        <v>1</v>
      </c>
      <c r="AL3263" s="186">
        <v>0</v>
      </c>
    </row>
    <row r="3264" spans="31:38" x14ac:dyDescent="0.35">
      <c r="AE3264" s="41" t="str">
        <f t="shared" si="92"/>
        <v>CAPFOR_564_19_3_202324</v>
      </c>
      <c r="AF3264" s="41">
        <v>202324</v>
      </c>
      <c r="AG3264" s="41" t="s">
        <v>46</v>
      </c>
      <c r="AH3264" s="41">
        <v>564</v>
      </c>
      <c r="AI3264" s="41">
        <v>19</v>
      </c>
      <c r="AJ3264" s="41" t="s">
        <v>3258</v>
      </c>
      <c r="AK3264" s="41">
        <v>3</v>
      </c>
      <c r="AL3264" s="186">
        <v>23902</v>
      </c>
    </row>
    <row r="3265" spans="31:38" x14ac:dyDescent="0.35">
      <c r="AE3265" s="41" t="str">
        <f t="shared" si="92"/>
        <v>CAPFOR_564_20_3_202324</v>
      </c>
      <c r="AF3265" s="41">
        <v>202324</v>
      </c>
      <c r="AG3265" s="41" t="s">
        <v>46</v>
      </c>
      <c r="AH3265" s="41">
        <v>564</v>
      </c>
      <c r="AI3265" s="41">
        <v>20</v>
      </c>
      <c r="AJ3265" s="41" t="s">
        <v>1308</v>
      </c>
      <c r="AK3265" s="41">
        <v>3</v>
      </c>
      <c r="AL3265" s="186">
        <v>0</v>
      </c>
    </row>
    <row r="3266" spans="31:38" x14ac:dyDescent="0.35">
      <c r="AE3266" s="41" t="str">
        <f t="shared" si="92"/>
        <v>CAPFOR_564_21_3_202324</v>
      </c>
      <c r="AF3266" s="41">
        <v>202324</v>
      </c>
      <c r="AG3266" s="41" t="s">
        <v>46</v>
      </c>
      <c r="AH3266" s="41">
        <v>564</v>
      </c>
      <c r="AI3266" s="41">
        <v>21</v>
      </c>
      <c r="AJ3266" s="41" t="s">
        <v>1309</v>
      </c>
      <c r="AK3266" s="41">
        <v>3</v>
      </c>
      <c r="AL3266" s="186">
        <v>0</v>
      </c>
    </row>
    <row r="3267" spans="31:38" x14ac:dyDescent="0.35">
      <c r="AE3267" s="41" t="str">
        <f t="shared" si="92"/>
        <v>CAPFOR_564_22_3_202324</v>
      </c>
      <c r="AF3267" s="41">
        <v>202324</v>
      </c>
      <c r="AG3267" s="41" t="s">
        <v>46</v>
      </c>
      <c r="AH3267" s="41">
        <v>564</v>
      </c>
      <c r="AI3267" s="41">
        <v>22</v>
      </c>
      <c r="AJ3267" s="41" t="s">
        <v>3454</v>
      </c>
      <c r="AK3267" s="41">
        <v>3</v>
      </c>
      <c r="AL3267" s="186">
        <v>0</v>
      </c>
    </row>
    <row r="3268" spans="31:38" x14ac:dyDescent="0.35">
      <c r="AE3268" s="41" t="str">
        <f t="shared" si="92"/>
        <v>CAPFOR_564_23_3_202324</v>
      </c>
      <c r="AF3268" s="41">
        <v>202324</v>
      </c>
      <c r="AG3268" s="41" t="s">
        <v>46</v>
      </c>
      <c r="AH3268" s="41">
        <v>564</v>
      </c>
      <c r="AI3268" s="41">
        <v>23</v>
      </c>
      <c r="AJ3268" s="41" t="s">
        <v>2027</v>
      </c>
      <c r="AK3268" s="41">
        <v>3</v>
      </c>
      <c r="AL3268" s="186">
        <v>0</v>
      </c>
    </row>
    <row r="3269" spans="31:38" x14ac:dyDescent="0.35">
      <c r="AE3269" s="41" t="str">
        <f t="shared" si="92"/>
        <v>CAPFOR_564_25_3_202324</v>
      </c>
      <c r="AF3269" s="41">
        <v>202324</v>
      </c>
      <c r="AG3269" s="41" t="s">
        <v>46</v>
      </c>
      <c r="AH3269" s="41">
        <v>564</v>
      </c>
      <c r="AI3269" s="41">
        <v>25</v>
      </c>
      <c r="AJ3269" s="41" t="s">
        <v>1370</v>
      </c>
      <c r="AK3269" s="41">
        <v>3</v>
      </c>
      <c r="AL3269" s="186">
        <v>0</v>
      </c>
    </row>
    <row r="3270" spans="31:38" x14ac:dyDescent="0.35">
      <c r="AE3270" s="41" t="str">
        <f t="shared" ref="AE3270:AE3333" si="93">AG3270&amp;"_"&amp;AH3270&amp;"_"&amp;AI3270&amp;"_"&amp;AK3270&amp;"_"&amp;AF3270</f>
        <v>CAPFOR_564_26_3_202324</v>
      </c>
      <c r="AF3270" s="41">
        <v>202324</v>
      </c>
      <c r="AG3270" s="41" t="s">
        <v>46</v>
      </c>
      <c r="AH3270" s="41">
        <v>564</v>
      </c>
      <c r="AI3270" s="41">
        <v>26</v>
      </c>
      <c r="AJ3270" s="41" t="s">
        <v>2032</v>
      </c>
      <c r="AK3270" s="41">
        <v>3</v>
      </c>
      <c r="AL3270" s="186">
        <v>0</v>
      </c>
    </row>
    <row r="3271" spans="31:38" x14ac:dyDescent="0.35">
      <c r="AE3271" s="41" t="str">
        <f t="shared" si="93"/>
        <v>CAPFOR_564_27_3_202324</v>
      </c>
      <c r="AF3271" s="41">
        <v>202324</v>
      </c>
      <c r="AG3271" s="41" t="s">
        <v>46</v>
      </c>
      <c r="AH3271" s="41">
        <v>564</v>
      </c>
      <c r="AI3271" s="41">
        <v>27</v>
      </c>
      <c r="AJ3271" s="41" t="s">
        <v>2033</v>
      </c>
      <c r="AK3271" s="41">
        <v>3</v>
      </c>
      <c r="AL3271" s="186">
        <v>0</v>
      </c>
    </row>
    <row r="3272" spans="31:38" x14ac:dyDescent="0.35">
      <c r="AE3272" s="41" t="str">
        <f t="shared" si="93"/>
        <v>CAPFOR_564_28_3_202324</v>
      </c>
      <c r="AF3272" s="41">
        <v>202324</v>
      </c>
      <c r="AG3272" s="41" t="s">
        <v>46</v>
      </c>
      <c r="AH3272" s="41">
        <v>564</v>
      </c>
      <c r="AI3272" s="41">
        <v>28</v>
      </c>
      <c r="AJ3272" s="41" t="s">
        <v>2034</v>
      </c>
      <c r="AK3272" s="41">
        <v>3</v>
      </c>
      <c r="AL3272" s="186">
        <v>12902</v>
      </c>
    </row>
    <row r="3273" spans="31:38" x14ac:dyDescent="0.35">
      <c r="AE3273" s="41" t="str">
        <f t="shared" si="93"/>
        <v>CAPFOR_564_29_3_202324</v>
      </c>
      <c r="AF3273" s="41">
        <v>202324</v>
      </c>
      <c r="AG3273" s="41" t="s">
        <v>46</v>
      </c>
      <c r="AH3273" s="41">
        <v>564</v>
      </c>
      <c r="AI3273" s="41">
        <v>29</v>
      </c>
      <c r="AJ3273" s="41" t="s">
        <v>2035</v>
      </c>
      <c r="AK3273" s="41">
        <v>3</v>
      </c>
      <c r="AL3273" s="186">
        <v>0</v>
      </c>
    </row>
    <row r="3274" spans="31:38" x14ac:dyDescent="0.35">
      <c r="AE3274" s="41" t="str">
        <f t="shared" si="93"/>
        <v>CAPFOR_564_30_3_202324</v>
      </c>
      <c r="AF3274" s="41">
        <v>202324</v>
      </c>
      <c r="AG3274" s="41" t="s">
        <v>46</v>
      </c>
      <c r="AH3274" s="41">
        <v>564</v>
      </c>
      <c r="AI3274" s="41">
        <v>30</v>
      </c>
      <c r="AJ3274" s="41" t="s">
        <v>1357</v>
      </c>
      <c r="AK3274" s="41">
        <v>3</v>
      </c>
      <c r="AL3274" s="186">
        <v>0</v>
      </c>
    </row>
    <row r="3275" spans="31:38" x14ac:dyDescent="0.35">
      <c r="AE3275" s="41" t="str">
        <f t="shared" si="93"/>
        <v>CAPFOR_564_30.1_3_202324</v>
      </c>
      <c r="AF3275" s="41">
        <v>202324</v>
      </c>
      <c r="AG3275" s="41" t="s">
        <v>46</v>
      </c>
      <c r="AH3275" s="41">
        <v>564</v>
      </c>
      <c r="AI3275" s="41">
        <v>30.1</v>
      </c>
      <c r="AJ3275" s="41" t="s">
        <v>3616</v>
      </c>
      <c r="AK3275" s="41">
        <v>3</v>
      </c>
      <c r="AL3275" s="186">
        <v>0</v>
      </c>
    </row>
    <row r="3276" spans="31:38" x14ac:dyDescent="0.35">
      <c r="AE3276" s="41" t="str">
        <f t="shared" si="93"/>
        <v>CAPFOR_564_30.2_3_202324</v>
      </c>
      <c r="AF3276" s="41">
        <v>202324</v>
      </c>
      <c r="AG3276" s="41" t="s">
        <v>46</v>
      </c>
      <c r="AH3276" s="41">
        <v>564</v>
      </c>
      <c r="AI3276" s="41">
        <v>30.2</v>
      </c>
      <c r="AJ3276" s="41" t="s">
        <v>3617</v>
      </c>
      <c r="AK3276" s="41">
        <v>3</v>
      </c>
      <c r="AL3276" s="186">
        <v>0</v>
      </c>
    </row>
    <row r="3277" spans="31:38" x14ac:dyDescent="0.35">
      <c r="AE3277" s="41" t="str">
        <f t="shared" si="93"/>
        <v>CAPFOR_564_31_3_202324</v>
      </c>
      <c r="AF3277" s="41">
        <v>202324</v>
      </c>
      <c r="AG3277" s="41" t="s">
        <v>46</v>
      </c>
      <c r="AH3277" s="41">
        <v>564</v>
      </c>
      <c r="AI3277" s="41">
        <v>31</v>
      </c>
      <c r="AJ3277" s="41" t="s">
        <v>1358</v>
      </c>
      <c r="AK3277" s="41">
        <v>3</v>
      </c>
      <c r="AL3277" s="186">
        <v>11000</v>
      </c>
    </row>
    <row r="3278" spans="31:38" x14ac:dyDescent="0.35">
      <c r="AE3278" s="41" t="str">
        <f t="shared" si="93"/>
        <v>CAPFOR_564_31.1_3_202324</v>
      </c>
      <c r="AF3278" s="41">
        <v>202324</v>
      </c>
      <c r="AG3278" s="41" t="s">
        <v>46</v>
      </c>
      <c r="AH3278" s="41">
        <v>564</v>
      </c>
      <c r="AI3278" s="41">
        <v>31.1</v>
      </c>
      <c r="AJ3278" s="41" t="s">
        <v>2038</v>
      </c>
      <c r="AK3278" s="41">
        <v>3</v>
      </c>
      <c r="AL3278" s="186">
        <v>11000</v>
      </c>
    </row>
    <row r="3279" spans="31:38" x14ac:dyDescent="0.35">
      <c r="AE3279" s="41" t="str">
        <f t="shared" si="93"/>
        <v>CAPFOR_564_31.2_3_202324</v>
      </c>
      <c r="AF3279" s="41">
        <v>202324</v>
      </c>
      <c r="AG3279" s="41" t="s">
        <v>46</v>
      </c>
      <c r="AH3279" s="41">
        <v>564</v>
      </c>
      <c r="AI3279" s="41">
        <v>31.2</v>
      </c>
      <c r="AJ3279" s="41" t="s">
        <v>2039</v>
      </c>
      <c r="AK3279" s="41">
        <v>3</v>
      </c>
      <c r="AL3279" s="186">
        <v>0</v>
      </c>
    </row>
    <row r="3280" spans="31:38" x14ac:dyDescent="0.35">
      <c r="AE3280" s="41" t="str">
        <f t="shared" si="93"/>
        <v>CAPFOR_564_32_3_202324</v>
      </c>
      <c r="AF3280" s="41">
        <v>202324</v>
      </c>
      <c r="AG3280" s="41" t="s">
        <v>46</v>
      </c>
      <c r="AH3280" s="41">
        <v>564</v>
      </c>
      <c r="AI3280" s="41">
        <v>32</v>
      </c>
      <c r="AJ3280" s="41" t="s">
        <v>3455</v>
      </c>
      <c r="AK3280" s="41">
        <v>3</v>
      </c>
      <c r="AL3280" s="186">
        <v>23902</v>
      </c>
    </row>
    <row r="3281" spans="31:38" x14ac:dyDescent="0.35">
      <c r="AE3281" s="41" t="str">
        <f t="shared" si="93"/>
        <v>CAPFOR_564_33_3_202324</v>
      </c>
      <c r="AF3281" s="41">
        <v>202324</v>
      </c>
      <c r="AG3281" s="41" t="s">
        <v>46</v>
      </c>
      <c r="AH3281" s="41">
        <v>564</v>
      </c>
      <c r="AI3281" s="41">
        <v>33</v>
      </c>
      <c r="AJ3281" s="41" t="s">
        <v>2043</v>
      </c>
      <c r="AK3281" s="41">
        <v>3</v>
      </c>
      <c r="AL3281" s="186">
        <v>0</v>
      </c>
    </row>
    <row r="3282" spans="31:38" x14ac:dyDescent="0.35">
      <c r="AE3282" s="41" t="str">
        <f t="shared" si="93"/>
        <v>CAPFOR_564_33.5_3_202324</v>
      </c>
      <c r="AF3282" s="41">
        <v>202324</v>
      </c>
      <c r="AG3282" s="41" t="s">
        <v>46</v>
      </c>
      <c r="AH3282" s="41">
        <v>564</v>
      </c>
      <c r="AI3282" s="41">
        <v>33.5</v>
      </c>
      <c r="AJ3282" s="41" t="s">
        <v>3281</v>
      </c>
      <c r="AK3282" s="41">
        <v>3</v>
      </c>
      <c r="AL3282" s="186">
        <v>0</v>
      </c>
    </row>
    <row r="3283" spans="31:38" x14ac:dyDescent="0.35">
      <c r="AE3283" s="41" t="str">
        <f t="shared" si="93"/>
        <v>CAPFOR_564_34_3_202324</v>
      </c>
      <c r="AF3283" s="41">
        <v>202324</v>
      </c>
      <c r="AG3283" s="41" t="s">
        <v>46</v>
      </c>
      <c r="AH3283" s="41">
        <v>564</v>
      </c>
      <c r="AI3283" s="41">
        <v>34</v>
      </c>
      <c r="AJ3283" s="41" t="s">
        <v>3456</v>
      </c>
      <c r="AK3283" s="41">
        <v>3</v>
      </c>
      <c r="AL3283" s="186">
        <v>11000</v>
      </c>
    </row>
    <row r="3284" spans="31:38" x14ac:dyDescent="0.35">
      <c r="AE3284" s="41" t="str">
        <f t="shared" si="93"/>
        <v>CAPFOR_564_35_3_202324</v>
      </c>
      <c r="AF3284" s="41">
        <v>202324</v>
      </c>
      <c r="AG3284" s="41" t="s">
        <v>46</v>
      </c>
      <c r="AH3284" s="41">
        <v>564</v>
      </c>
      <c r="AI3284" s="41">
        <v>35</v>
      </c>
      <c r="AJ3284" s="41" t="s">
        <v>2044</v>
      </c>
      <c r="AK3284" s="41">
        <v>3</v>
      </c>
      <c r="AL3284" s="186">
        <v>440</v>
      </c>
    </row>
    <row r="3285" spans="31:38" x14ac:dyDescent="0.35">
      <c r="AE3285" s="41" t="str">
        <f t="shared" si="93"/>
        <v>CAPFOR_564_36_3_202324</v>
      </c>
      <c r="AF3285" s="41">
        <v>202324</v>
      </c>
      <c r="AG3285" s="41" t="s">
        <v>46</v>
      </c>
      <c r="AH3285" s="41">
        <v>564</v>
      </c>
      <c r="AI3285" s="41">
        <v>36</v>
      </c>
      <c r="AJ3285" s="41" t="s">
        <v>3457</v>
      </c>
      <c r="AK3285" s="41">
        <v>3</v>
      </c>
      <c r="AL3285" s="186">
        <v>10560</v>
      </c>
    </row>
    <row r="3286" spans="31:38" x14ac:dyDescent="0.35">
      <c r="AE3286" s="41" t="str">
        <f t="shared" si="93"/>
        <v>CAPFOR_564_37_3_202324</v>
      </c>
      <c r="AF3286" s="41">
        <v>202324</v>
      </c>
      <c r="AG3286" s="41" t="s">
        <v>46</v>
      </c>
      <c r="AH3286" s="41">
        <v>564</v>
      </c>
      <c r="AI3286" s="41">
        <v>37</v>
      </c>
      <c r="AJ3286" s="41" t="s">
        <v>3458</v>
      </c>
      <c r="AK3286" s="41">
        <v>3</v>
      </c>
      <c r="AL3286" s="186">
        <v>10560</v>
      </c>
    </row>
    <row r="3287" spans="31:38" x14ac:dyDescent="0.35">
      <c r="AE3287" s="41" t="str">
        <f t="shared" si="93"/>
        <v>CAPFOR_564_38_3_202324</v>
      </c>
      <c r="AF3287" s="41">
        <v>202324</v>
      </c>
      <c r="AG3287" s="41" t="s">
        <v>46</v>
      </c>
      <c r="AH3287" s="41">
        <v>564</v>
      </c>
      <c r="AI3287" s="41">
        <v>38</v>
      </c>
      <c r="AJ3287" s="41" t="s">
        <v>2046</v>
      </c>
      <c r="AK3287" s="41">
        <v>3</v>
      </c>
      <c r="AL3287" s="186">
        <v>0</v>
      </c>
    </row>
    <row r="3288" spans="31:38" x14ac:dyDescent="0.35">
      <c r="AE3288" s="41" t="str">
        <f t="shared" si="93"/>
        <v>CAPFOR_564_39_3_202324</v>
      </c>
      <c r="AF3288" s="41">
        <v>202324</v>
      </c>
      <c r="AG3288" s="41" t="s">
        <v>46</v>
      </c>
      <c r="AH3288" s="41">
        <v>564</v>
      </c>
      <c r="AI3288" s="41">
        <v>39</v>
      </c>
      <c r="AJ3288" s="41" t="s">
        <v>2047</v>
      </c>
      <c r="AK3288" s="41">
        <v>3</v>
      </c>
      <c r="AL3288" s="186">
        <v>0</v>
      </c>
    </row>
    <row r="3289" spans="31:38" x14ac:dyDescent="0.35">
      <c r="AE3289" s="41" t="str">
        <f t="shared" si="93"/>
        <v>CAPFOR_564_40_3_202324</v>
      </c>
      <c r="AF3289" s="41">
        <v>202324</v>
      </c>
      <c r="AG3289" s="41" t="s">
        <v>46</v>
      </c>
      <c r="AH3289" s="41">
        <v>564</v>
      </c>
      <c r="AI3289" s="41">
        <v>40</v>
      </c>
      <c r="AJ3289" s="41" t="s">
        <v>2048</v>
      </c>
      <c r="AK3289" s="41">
        <v>3</v>
      </c>
      <c r="AL3289" s="186">
        <v>32032</v>
      </c>
    </row>
    <row r="3290" spans="31:38" x14ac:dyDescent="0.35">
      <c r="AE3290" s="41" t="str">
        <f t="shared" si="93"/>
        <v>CAPFOR_564_41_3_202324</v>
      </c>
      <c r="AF3290" s="41">
        <v>202324</v>
      </c>
      <c r="AG3290" s="41" t="s">
        <v>46</v>
      </c>
      <c r="AH3290" s="41">
        <v>564</v>
      </c>
      <c r="AI3290" s="41">
        <v>41</v>
      </c>
      <c r="AJ3290" s="41" t="s">
        <v>2049</v>
      </c>
      <c r="AK3290" s="41">
        <v>3</v>
      </c>
      <c r="AL3290" s="186">
        <v>11000</v>
      </c>
    </row>
    <row r="3291" spans="31:38" x14ac:dyDescent="0.35">
      <c r="AE3291" s="41" t="str">
        <f t="shared" si="93"/>
        <v>CAPFOR_564_42_3_202324</v>
      </c>
      <c r="AF3291" s="41">
        <v>202324</v>
      </c>
      <c r="AG3291" s="41" t="s">
        <v>46</v>
      </c>
      <c r="AH3291" s="41">
        <v>564</v>
      </c>
      <c r="AI3291" s="41">
        <v>42</v>
      </c>
      <c r="AJ3291" s="41" t="s">
        <v>2050</v>
      </c>
      <c r="AK3291" s="41">
        <v>3</v>
      </c>
      <c r="AL3291" s="186">
        <v>0</v>
      </c>
    </row>
    <row r="3292" spans="31:38" x14ac:dyDescent="0.35">
      <c r="AE3292" s="41" t="str">
        <f t="shared" si="93"/>
        <v>CAPFOR_564_43_3_202324</v>
      </c>
      <c r="AF3292" s="41">
        <v>202324</v>
      </c>
      <c r="AG3292" s="41" t="s">
        <v>46</v>
      </c>
      <c r="AH3292" s="41">
        <v>564</v>
      </c>
      <c r="AI3292" s="41">
        <v>43</v>
      </c>
      <c r="AJ3292" s="41" t="s">
        <v>2051</v>
      </c>
      <c r="AK3292" s="41">
        <v>3</v>
      </c>
      <c r="AL3292" s="186">
        <v>35266</v>
      </c>
    </row>
    <row r="3293" spans="31:38" x14ac:dyDescent="0.35">
      <c r="AE3293" s="41" t="str">
        <f t="shared" si="93"/>
        <v>CAPFOR_564_44_3_202324</v>
      </c>
      <c r="AF3293" s="41">
        <v>202324</v>
      </c>
      <c r="AG3293" s="41" t="s">
        <v>46</v>
      </c>
      <c r="AH3293" s="41">
        <v>564</v>
      </c>
      <c r="AI3293" s="41">
        <v>44</v>
      </c>
      <c r="AJ3293" s="41" t="s">
        <v>3261</v>
      </c>
      <c r="AK3293" s="41">
        <v>3</v>
      </c>
      <c r="AL3293" s="186">
        <v>11000</v>
      </c>
    </row>
    <row r="3294" spans="31:38" x14ac:dyDescent="0.35">
      <c r="AE3294" s="41" t="str">
        <f t="shared" si="93"/>
        <v>CAPFOR_564_45_3_202324</v>
      </c>
      <c r="AF3294" s="41">
        <v>202324</v>
      </c>
      <c r="AG3294" s="41" t="s">
        <v>46</v>
      </c>
      <c r="AH3294" s="41">
        <v>564</v>
      </c>
      <c r="AI3294" s="41">
        <v>45</v>
      </c>
      <c r="AJ3294" s="41" t="s">
        <v>3262</v>
      </c>
      <c r="AK3294" s="41">
        <v>3</v>
      </c>
      <c r="AL3294" s="186">
        <v>12229</v>
      </c>
    </row>
    <row r="3295" spans="31:38" x14ac:dyDescent="0.35">
      <c r="AE3295" s="41" t="str">
        <f t="shared" si="93"/>
        <v>CAPFOR_564_46_3_202324</v>
      </c>
      <c r="AF3295" s="41">
        <v>202324</v>
      </c>
      <c r="AG3295" s="41" t="s">
        <v>46</v>
      </c>
      <c r="AH3295" s="41">
        <v>564</v>
      </c>
      <c r="AI3295" s="41">
        <v>46</v>
      </c>
      <c r="AJ3295" s="41" t="s">
        <v>2060</v>
      </c>
      <c r="AK3295" s="41">
        <v>3</v>
      </c>
      <c r="AL3295" s="186">
        <v>0</v>
      </c>
    </row>
    <row r="3296" spans="31:38" x14ac:dyDescent="0.35">
      <c r="AE3296" s="41" t="str">
        <f t="shared" si="93"/>
        <v>CAPFOR_564_47_3_202324</v>
      </c>
      <c r="AF3296" s="41">
        <v>202324</v>
      </c>
      <c r="AG3296" s="41" t="s">
        <v>46</v>
      </c>
      <c r="AH3296" s="41">
        <v>564</v>
      </c>
      <c r="AI3296" s="41">
        <v>47</v>
      </c>
      <c r="AJ3296" s="41" t="s">
        <v>2061</v>
      </c>
      <c r="AK3296" s="41">
        <v>3</v>
      </c>
      <c r="AL3296" s="186">
        <v>0</v>
      </c>
    </row>
    <row r="3297" spans="31:38" x14ac:dyDescent="0.35">
      <c r="AE3297" s="41" t="str">
        <f t="shared" si="93"/>
        <v>CAPFOR_564_48_3_202324</v>
      </c>
      <c r="AF3297" s="41">
        <v>202324</v>
      </c>
      <c r="AG3297" s="41" t="s">
        <v>46</v>
      </c>
      <c r="AH3297" s="41">
        <v>564</v>
      </c>
      <c r="AI3297" s="41">
        <v>48</v>
      </c>
      <c r="AJ3297" s="41" t="s">
        <v>2029</v>
      </c>
      <c r="AK3297" s="41">
        <v>3</v>
      </c>
      <c r="AL3297" s="186">
        <v>0</v>
      </c>
    </row>
    <row r="3298" spans="31:38" x14ac:dyDescent="0.35">
      <c r="AE3298" s="41" t="str">
        <f t="shared" si="93"/>
        <v>CAPFOR_564_49_3_202324</v>
      </c>
      <c r="AF3298" s="41">
        <v>202324</v>
      </c>
      <c r="AG3298" s="41" t="s">
        <v>46</v>
      </c>
      <c r="AH3298" s="41">
        <v>564</v>
      </c>
      <c r="AI3298" s="41">
        <v>49</v>
      </c>
      <c r="AJ3298" s="41" t="s">
        <v>2030</v>
      </c>
      <c r="AK3298" s="41">
        <v>3</v>
      </c>
      <c r="AL3298" s="186">
        <v>0</v>
      </c>
    </row>
    <row r="3299" spans="31:38" x14ac:dyDescent="0.35">
      <c r="AE3299" s="41" t="str">
        <f t="shared" si="93"/>
        <v>CAPFOR_564_50_3_202324</v>
      </c>
      <c r="AF3299" s="41">
        <v>202324</v>
      </c>
      <c r="AG3299" s="41" t="s">
        <v>46</v>
      </c>
      <c r="AH3299" s="41">
        <v>564</v>
      </c>
      <c r="AI3299" s="41">
        <v>50</v>
      </c>
      <c r="AJ3299" s="41" t="s">
        <v>2031</v>
      </c>
      <c r="AK3299" s="41">
        <v>3</v>
      </c>
      <c r="AL3299" s="186">
        <v>0</v>
      </c>
    </row>
    <row r="3300" spans="31:38" x14ac:dyDescent="0.35">
      <c r="AE3300" s="41" t="str">
        <f t="shared" si="93"/>
        <v>CAPFOR_566_1_1_202324</v>
      </c>
      <c r="AF3300" s="41">
        <v>202324</v>
      </c>
      <c r="AG3300" s="41" t="s">
        <v>46</v>
      </c>
      <c r="AH3300" s="41">
        <v>566</v>
      </c>
      <c r="AI3300" s="41">
        <v>1</v>
      </c>
      <c r="AJ3300" s="41" t="s">
        <v>1334</v>
      </c>
      <c r="AK3300" s="41">
        <v>1</v>
      </c>
      <c r="AL3300" s="186">
        <v>0</v>
      </c>
    </row>
    <row r="3301" spans="31:38" x14ac:dyDescent="0.35">
      <c r="AE3301" s="41" t="str">
        <f t="shared" si="93"/>
        <v>CAPFOR_566_2_1_202324</v>
      </c>
      <c r="AF3301" s="41">
        <v>202324</v>
      </c>
      <c r="AG3301" s="41" t="s">
        <v>46</v>
      </c>
      <c r="AH3301" s="41">
        <v>566</v>
      </c>
      <c r="AI3301" s="41">
        <v>2</v>
      </c>
      <c r="AJ3301" s="41" t="s">
        <v>3254</v>
      </c>
      <c r="AK3301" s="41">
        <v>1</v>
      </c>
      <c r="AL3301" s="186">
        <v>0</v>
      </c>
    </row>
    <row r="3302" spans="31:38" x14ac:dyDescent="0.35">
      <c r="AE3302" s="41" t="str">
        <f t="shared" si="93"/>
        <v>CAPFOR_566_3_1_202324</v>
      </c>
      <c r="AF3302" s="41">
        <v>202324</v>
      </c>
      <c r="AG3302" s="41" t="s">
        <v>46</v>
      </c>
      <c r="AH3302" s="41">
        <v>566</v>
      </c>
      <c r="AI3302" s="41">
        <v>3</v>
      </c>
      <c r="AJ3302" s="41" t="s">
        <v>3165</v>
      </c>
      <c r="AK3302" s="41">
        <v>1</v>
      </c>
      <c r="AL3302" s="186">
        <v>0</v>
      </c>
    </row>
    <row r="3303" spans="31:38" x14ac:dyDescent="0.35">
      <c r="AE3303" s="41" t="str">
        <f t="shared" si="93"/>
        <v>CAPFOR_566_4_1_202324</v>
      </c>
      <c r="AF3303" s="41">
        <v>202324</v>
      </c>
      <c r="AG3303" s="41" t="s">
        <v>46</v>
      </c>
      <c r="AH3303" s="41">
        <v>566</v>
      </c>
      <c r="AI3303" s="41">
        <v>4</v>
      </c>
      <c r="AJ3303" s="41" t="s">
        <v>3255</v>
      </c>
      <c r="AK3303" s="41">
        <v>1</v>
      </c>
      <c r="AL3303" s="186">
        <v>0</v>
      </c>
    </row>
    <row r="3304" spans="31:38" x14ac:dyDescent="0.35">
      <c r="AE3304" s="41" t="str">
        <f t="shared" si="93"/>
        <v>CAPFOR_566_5_1_202324</v>
      </c>
      <c r="AF3304" s="41">
        <v>202324</v>
      </c>
      <c r="AG3304" s="41" t="s">
        <v>46</v>
      </c>
      <c r="AH3304" s="41">
        <v>566</v>
      </c>
      <c r="AI3304" s="41">
        <v>5</v>
      </c>
      <c r="AJ3304" s="41" t="s">
        <v>664</v>
      </c>
      <c r="AK3304" s="41">
        <v>1</v>
      </c>
      <c r="AL3304" s="186">
        <v>0</v>
      </c>
    </row>
    <row r="3305" spans="31:38" x14ac:dyDescent="0.35">
      <c r="AE3305" s="41" t="str">
        <f t="shared" si="93"/>
        <v>CAPFOR_566_6_1_202324</v>
      </c>
      <c r="AF3305" s="41">
        <v>202324</v>
      </c>
      <c r="AG3305" s="41" t="s">
        <v>46</v>
      </c>
      <c r="AH3305" s="41">
        <v>566</v>
      </c>
      <c r="AI3305" s="41">
        <v>6</v>
      </c>
      <c r="AJ3305" s="41" t="s">
        <v>3192</v>
      </c>
      <c r="AK3305" s="41">
        <v>1</v>
      </c>
      <c r="AL3305" s="186">
        <v>0</v>
      </c>
    </row>
    <row r="3306" spans="31:38" x14ac:dyDescent="0.35">
      <c r="AE3306" s="41" t="str">
        <f t="shared" si="93"/>
        <v>CAPFOR_566_7_1_202324</v>
      </c>
      <c r="AF3306" s="41">
        <v>202324</v>
      </c>
      <c r="AG3306" s="41" t="s">
        <v>46</v>
      </c>
      <c r="AH3306" s="41">
        <v>566</v>
      </c>
      <c r="AI3306" s="41">
        <v>7</v>
      </c>
      <c r="AJ3306" s="41" t="s">
        <v>2157</v>
      </c>
      <c r="AK3306" s="41">
        <v>1</v>
      </c>
      <c r="AL3306" s="186">
        <v>0</v>
      </c>
    </row>
    <row r="3307" spans="31:38" x14ac:dyDescent="0.35">
      <c r="AE3307" s="41" t="str">
        <f t="shared" si="93"/>
        <v>CAPFOR_566_8_1_202324</v>
      </c>
      <c r="AF3307" s="41">
        <v>202324</v>
      </c>
      <c r="AG3307" s="41" t="s">
        <v>46</v>
      </c>
      <c r="AH3307" s="41">
        <v>566</v>
      </c>
      <c r="AI3307" s="41">
        <v>8</v>
      </c>
      <c r="AJ3307" s="41" t="s">
        <v>3449</v>
      </c>
      <c r="AK3307" s="41">
        <v>1</v>
      </c>
      <c r="AL3307" s="186">
        <v>0</v>
      </c>
    </row>
    <row r="3308" spans="31:38" x14ac:dyDescent="0.35">
      <c r="AE3308" s="41" t="str">
        <f t="shared" si="93"/>
        <v>CAPFOR_566_9_1_202324</v>
      </c>
      <c r="AF3308" s="41">
        <v>202324</v>
      </c>
      <c r="AG3308" s="41" t="s">
        <v>46</v>
      </c>
      <c r="AH3308" s="41">
        <v>566</v>
      </c>
      <c r="AI3308" s="41">
        <v>9</v>
      </c>
      <c r="AJ3308" s="41" t="s">
        <v>2322</v>
      </c>
      <c r="AK3308" s="41">
        <v>1</v>
      </c>
      <c r="AL3308" s="186">
        <v>0</v>
      </c>
    </row>
    <row r="3309" spans="31:38" x14ac:dyDescent="0.35">
      <c r="AE3309" s="41" t="str">
        <f t="shared" si="93"/>
        <v>CAPFOR_566_10_1_202324</v>
      </c>
      <c r="AF3309" s="41">
        <v>202324</v>
      </c>
      <c r="AG3309" s="41" t="s">
        <v>46</v>
      </c>
      <c r="AH3309" s="41">
        <v>566</v>
      </c>
      <c r="AI3309" s="41">
        <v>10</v>
      </c>
      <c r="AJ3309" s="41" t="s">
        <v>3196</v>
      </c>
      <c r="AK3309" s="41">
        <v>1</v>
      </c>
      <c r="AL3309" s="186">
        <v>0</v>
      </c>
    </row>
    <row r="3310" spans="31:38" x14ac:dyDescent="0.35">
      <c r="AE3310" s="41" t="str">
        <f t="shared" si="93"/>
        <v>CAPFOR_566_11_1_202324</v>
      </c>
      <c r="AF3310" s="41">
        <v>202324</v>
      </c>
      <c r="AG3310" s="41" t="s">
        <v>46</v>
      </c>
      <c r="AH3310" s="41">
        <v>566</v>
      </c>
      <c r="AI3310" s="41">
        <v>11</v>
      </c>
      <c r="AJ3310" s="41" t="s">
        <v>3450</v>
      </c>
      <c r="AK3310" s="41">
        <v>1</v>
      </c>
      <c r="AL3310" s="186">
        <v>0</v>
      </c>
    </row>
    <row r="3311" spans="31:38" x14ac:dyDescent="0.35">
      <c r="AE3311" s="41" t="str">
        <f t="shared" si="93"/>
        <v>CAPFOR_566_12_1_202324</v>
      </c>
      <c r="AF3311" s="41">
        <v>202324</v>
      </c>
      <c r="AG3311" s="41" t="s">
        <v>46</v>
      </c>
      <c r="AH3311" s="41">
        <v>566</v>
      </c>
      <c r="AI3311" s="41">
        <v>12</v>
      </c>
      <c r="AJ3311" s="41" t="s">
        <v>3170</v>
      </c>
      <c r="AK3311" s="41">
        <v>1</v>
      </c>
      <c r="AL3311" s="186">
        <v>12212</v>
      </c>
    </row>
    <row r="3312" spans="31:38" x14ac:dyDescent="0.35">
      <c r="AE3312" s="41" t="str">
        <f t="shared" si="93"/>
        <v>CAPFOR_566_13_1_202324</v>
      </c>
      <c r="AF3312" s="41">
        <v>202324</v>
      </c>
      <c r="AG3312" s="41" t="s">
        <v>46</v>
      </c>
      <c r="AH3312" s="41">
        <v>566</v>
      </c>
      <c r="AI3312" s="41">
        <v>13</v>
      </c>
      <c r="AJ3312" s="41" t="s">
        <v>3451</v>
      </c>
      <c r="AK3312" s="41">
        <v>1</v>
      </c>
      <c r="AL3312" s="186">
        <v>12212</v>
      </c>
    </row>
    <row r="3313" spans="31:38" x14ac:dyDescent="0.35">
      <c r="AE3313" s="41" t="str">
        <f t="shared" si="93"/>
        <v>CAPFOR_566_14_1_202324</v>
      </c>
      <c r="AF3313" s="41">
        <v>202324</v>
      </c>
      <c r="AG3313" s="41" t="s">
        <v>46</v>
      </c>
      <c r="AH3313" s="41">
        <v>566</v>
      </c>
      <c r="AI3313" s="41">
        <v>14</v>
      </c>
      <c r="AJ3313" s="41" t="s">
        <v>3452</v>
      </c>
      <c r="AK3313" s="41">
        <v>1</v>
      </c>
      <c r="AL3313" s="186">
        <v>0</v>
      </c>
    </row>
    <row r="3314" spans="31:38" x14ac:dyDescent="0.35">
      <c r="AE3314" s="41" t="str">
        <f t="shared" si="93"/>
        <v>CAPFOR_566_15_1_202324</v>
      </c>
      <c r="AF3314" s="41">
        <v>202324</v>
      </c>
      <c r="AG3314" s="41" t="s">
        <v>46</v>
      </c>
      <c r="AH3314" s="41">
        <v>566</v>
      </c>
      <c r="AI3314" s="41">
        <v>15</v>
      </c>
      <c r="AJ3314" s="41" t="s">
        <v>3256</v>
      </c>
      <c r="AK3314" s="41">
        <v>1</v>
      </c>
      <c r="AL3314" s="186">
        <v>0</v>
      </c>
    </row>
    <row r="3315" spans="31:38" x14ac:dyDescent="0.35">
      <c r="AE3315" s="41" t="str">
        <f t="shared" si="93"/>
        <v>CAPFOR_566_16_1_202324</v>
      </c>
      <c r="AF3315" s="41">
        <v>202324</v>
      </c>
      <c r="AG3315" s="41" t="s">
        <v>46</v>
      </c>
      <c r="AH3315" s="41">
        <v>566</v>
      </c>
      <c r="AI3315" s="41">
        <v>16</v>
      </c>
      <c r="AJ3315" s="41" t="s">
        <v>3453</v>
      </c>
      <c r="AK3315" s="41">
        <v>1</v>
      </c>
      <c r="AL3315" s="186">
        <v>12212</v>
      </c>
    </row>
    <row r="3316" spans="31:38" x14ac:dyDescent="0.35">
      <c r="AE3316" s="41" t="str">
        <f t="shared" si="93"/>
        <v>CAPFOR_566_17_1_202324</v>
      </c>
      <c r="AF3316" s="41">
        <v>202324</v>
      </c>
      <c r="AG3316" s="41" t="s">
        <v>46</v>
      </c>
      <c r="AH3316" s="41">
        <v>566</v>
      </c>
      <c r="AI3316" s="41">
        <v>17</v>
      </c>
      <c r="AJ3316" s="41" t="s">
        <v>2010</v>
      </c>
      <c r="AK3316" s="41">
        <v>1</v>
      </c>
      <c r="AL3316" s="186">
        <v>0</v>
      </c>
    </row>
    <row r="3317" spans="31:38" x14ac:dyDescent="0.35">
      <c r="AE3317" s="41" t="str">
        <f t="shared" si="93"/>
        <v>CAPFOR_566_17.1_1_202324</v>
      </c>
      <c r="AF3317" s="41">
        <v>202324</v>
      </c>
      <c r="AG3317" s="41" t="s">
        <v>46</v>
      </c>
      <c r="AH3317" s="41">
        <v>566</v>
      </c>
      <c r="AI3317" s="41">
        <v>17.100000000000001</v>
      </c>
      <c r="AJ3317" s="41" t="s">
        <v>3494</v>
      </c>
      <c r="AK3317" s="41">
        <v>1</v>
      </c>
      <c r="AL3317" s="186">
        <v>0</v>
      </c>
    </row>
    <row r="3318" spans="31:38" x14ac:dyDescent="0.35">
      <c r="AE3318" s="41" t="str">
        <f t="shared" si="93"/>
        <v>CAPFOR_566_19_3_202324</v>
      </c>
      <c r="AF3318" s="41">
        <v>202324</v>
      </c>
      <c r="AG3318" s="41" t="s">
        <v>46</v>
      </c>
      <c r="AH3318" s="41">
        <v>566</v>
      </c>
      <c r="AI3318" s="41">
        <v>19</v>
      </c>
      <c r="AJ3318" s="41" t="s">
        <v>3258</v>
      </c>
      <c r="AK3318" s="41">
        <v>3</v>
      </c>
      <c r="AL3318" s="186">
        <v>12212</v>
      </c>
    </row>
    <row r="3319" spans="31:38" x14ac:dyDescent="0.35">
      <c r="AE3319" s="41" t="str">
        <f t="shared" si="93"/>
        <v>CAPFOR_566_20_3_202324</v>
      </c>
      <c r="AF3319" s="41">
        <v>202324</v>
      </c>
      <c r="AG3319" s="41" t="s">
        <v>46</v>
      </c>
      <c r="AH3319" s="41">
        <v>566</v>
      </c>
      <c r="AI3319" s="41">
        <v>20</v>
      </c>
      <c r="AJ3319" s="41" t="s">
        <v>1308</v>
      </c>
      <c r="AK3319" s="41">
        <v>3</v>
      </c>
      <c r="AL3319" s="186">
        <v>0</v>
      </c>
    </row>
    <row r="3320" spans="31:38" x14ac:dyDescent="0.35">
      <c r="AE3320" s="41" t="str">
        <f t="shared" si="93"/>
        <v>CAPFOR_566_21_3_202324</v>
      </c>
      <c r="AF3320" s="41">
        <v>202324</v>
      </c>
      <c r="AG3320" s="41" t="s">
        <v>46</v>
      </c>
      <c r="AH3320" s="41">
        <v>566</v>
      </c>
      <c r="AI3320" s="41">
        <v>21</v>
      </c>
      <c r="AJ3320" s="41" t="s">
        <v>1309</v>
      </c>
      <c r="AK3320" s="41">
        <v>3</v>
      </c>
      <c r="AL3320" s="186">
        <v>0</v>
      </c>
    </row>
    <row r="3321" spans="31:38" x14ac:dyDescent="0.35">
      <c r="AE3321" s="41" t="str">
        <f t="shared" si="93"/>
        <v>CAPFOR_566_22_3_202324</v>
      </c>
      <c r="AF3321" s="41">
        <v>202324</v>
      </c>
      <c r="AG3321" s="41" t="s">
        <v>46</v>
      </c>
      <c r="AH3321" s="41">
        <v>566</v>
      </c>
      <c r="AI3321" s="41">
        <v>22</v>
      </c>
      <c r="AJ3321" s="41" t="s">
        <v>3454</v>
      </c>
      <c r="AK3321" s="41">
        <v>3</v>
      </c>
      <c r="AL3321" s="186">
        <v>0</v>
      </c>
    </row>
    <row r="3322" spans="31:38" x14ac:dyDescent="0.35">
      <c r="AE3322" s="41" t="str">
        <f t="shared" si="93"/>
        <v>CAPFOR_566_23_3_202324</v>
      </c>
      <c r="AF3322" s="41">
        <v>202324</v>
      </c>
      <c r="AG3322" s="41" t="s">
        <v>46</v>
      </c>
      <c r="AH3322" s="41">
        <v>566</v>
      </c>
      <c r="AI3322" s="41">
        <v>23</v>
      </c>
      <c r="AJ3322" s="41" t="s">
        <v>2027</v>
      </c>
      <c r="AK3322" s="41">
        <v>3</v>
      </c>
      <c r="AL3322" s="186">
        <v>0</v>
      </c>
    </row>
    <row r="3323" spans="31:38" x14ac:dyDescent="0.35">
      <c r="AE3323" s="41" t="str">
        <f t="shared" si="93"/>
        <v>CAPFOR_566_25_3_202324</v>
      </c>
      <c r="AF3323" s="41">
        <v>202324</v>
      </c>
      <c r="AG3323" s="41" t="s">
        <v>46</v>
      </c>
      <c r="AH3323" s="41">
        <v>566</v>
      </c>
      <c r="AI3323" s="41">
        <v>25</v>
      </c>
      <c r="AJ3323" s="41" t="s">
        <v>1370</v>
      </c>
      <c r="AK3323" s="41">
        <v>3</v>
      </c>
      <c r="AL3323" s="186">
        <v>0</v>
      </c>
    </row>
    <row r="3324" spans="31:38" x14ac:dyDescent="0.35">
      <c r="AE3324" s="41" t="str">
        <f t="shared" si="93"/>
        <v>CAPFOR_566_26_3_202324</v>
      </c>
      <c r="AF3324" s="41">
        <v>202324</v>
      </c>
      <c r="AG3324" s="41" t="s">
        <v>46</v>
      </c>
      <c r="AH3324" s="41">
        <v>566</v>
      </c>
      <c r="AI3324" s="41">
        <v>26</v>
      </c>
      <c r="AJ3324" s="41" t="s">
        <v>2032</v>
      </c>
      <c r="AK3324" s="41">
        <v>3</v>
      </c>
      <c r="AL3324" s="186">
        <v>250</v>
      </c>
    </row>
    <row r="3325" spans="31:38" x14ac:dyDescent="0.35">
      <c r="AE3325" s="41" t="str">
        <f t="shared" si="93"/>
        <v>CAPFOR_566_27_3_202324</v>
      </c>
      <c r="AF3325" s="41">
        <v>202324</v>
      </c>
      <c r="AG3325" s="41" t="s">
        <v>46</v>
      </c>
      <c r="AH3325" s="41">
        <v>566</v>
      </c>
      <c r="AI3325" s="41">
        <v>27</v>
      </c>
      <c r="AJ3325" s="41" t="s">
        <v>2033</v>
      </c>
      <c r="AK3325" s="41">
        <v>3</v>
      </c>
      <c r="AL3325" s="186">
        <v>0</v>
      </c>
    </row>
    <row r="3326" spans="31:38" x14ac:dyDescent="0.35">
      <c r="AE3326" s="41" t="str">
        <f t="shared" si="93"/>
        <v>CAPFOR_566_28_3_202324</v>
      </c>
      <c r="AF3326" s="41">
        <v>202324</v>
      </c>
      <c r="AG3326" s="41" t="s">
        <v>46</v>
      </c>
      <c r="AH3326" s="41">
        <v>566</v>
      </c>
      <c r="AI3326" s="41">
        <v>28</v>
      </c>
      <c r="AJ3326" s="41" t="s">
        <v>2034</v>
      </c>
      <c r="AK3326" s="41">
        <v>3</v>
      </c>
      <c r="AL3326" s="186">
        <v>5624</v>
      </c>
    </row>
    <row r="3327" spans="31:38" x14ac:dyDescent="0.35">
      <c r="AE3327" s="41" t="str">
        <f t="shared" si="93"/>
        <v>CAPFOR_566_29_3_202324</v>
      </c>
      <c r="AF3327" s="41">
        <v>202324</v>
      </c>
      <c r="AG3327" s="41" t="s">
        <v>46</v>
      </c>
      <c r="AH3327" s="41">
        <v>566</v>
      </c>
      <c r="AI3327" s="41">
        <v>29</v>
      </c>
      <c r="AJ3327" s="41" t="s">
        <v>2035</v>
      </c>
      <c r="AK3327" s="41">
        <v>3</v>
      </c>
      <c r="AL3327" s="186">
        <v>0</v>
      </c>
    </row>
    <row r="3328" spans="31:38" x14ac:dyDescent="0.35">
      <c r="AE3328" s="41" t="str">
        <f t="shared" si="93"/>
        <v>CAPFOR_566_30_3_202324</v>
      </c>
      <c r="AF3328" s="41">
        <v>202324</v>
      </c>
      <c r="AG3328" s="41" t="s">
        <v>46</v>
      </c>
      <c r="AH3328" s="41">
        <v>566</v>
      </c>
      <c r="AI3328" s="41">
        <v>30</v>
      </c>
      <c r="AJ3328" s="41" t="s">
        <v>1357</v>
      </c>
      <c r="AK3328" s="41">
        <v>3</v>
      </c>
      <c r="AL3328" s="186">
        <v>0</v>
      </c>
    </row>
    <row r="3329" spans="31:38" x14ac:dyDescent="0.35">
      <c r="AE3329" s="41" t="str">
        <f t="shared" si="93"/>
        <v>CAPFOR_566_30.1_3_202324</v>
      </c>
      <c r="AF3329" s="41">
        <v>202324</v>
      </c>
      <c r="AG3329" s="41" t="s">
        <v>46</v>
      </c>
      <c r="AH3329" s="41">
        <v>566</v>
      </c>
      <c r="AI3329" s="41">
        <v>30.1</v>
      </c>
      <c r="AJ3329" s="41" t="s">
        <v>3616</v>
      </c>
      <c r="AK3329" s="41">
        <v>3</v>
      </c>
      <c r="AL3329" s="186">
        <v>0</v>
      </c>
    </row>
    <row r="3330" spans="31:38" x14ac:dyDescent="0.35">
      <c r="AE3330" s="41" t="str">
        <f t="shared" si="93"/>
        <v>CAPFOR_566_30.2_3_202324</v>
      </c>
      <c r="AF3330" s="41">
        <v>202324</v>
      </c>
      <c r="AG3330" s="41" t="s">
        <v>46</v>
      </c>
      <c r="AH3330" s="41">
        <v>566</v>
      </c>
      <c r="AI3330" s="41">
        <v>30.2</v>
      </c>
      <c r="AJ3330" s="41" t="s">
        <v>3617</v>
      </c>
      <c r="AK3330" s="41">
        <v>3</v>
      </c>
      <c r="AL3330" s="186">
        <v>0</v>
      </c>
    </row>
    <row r="3331" spans="31:38" x14ac:dyDescent="0.35">
      <c r="AE3331" s="41" t="str">
        <f t="shared" si="93"/>
        <v>CAPFOR_566_31_3_202324</v>
      </c>
      <c r="AF3331" s="41">
        <v>202324</v>
      </c>
      <c r="AG3331" s="41" t="s">
        <v>46</v>
      </c>
      <c r="AH3331" s="41">
        <v>566</v>
      </c>
      <c r="AI3331" s="41">
        <v>31</v>
      </c>
      <c r="AJ3331" s="41" t="s">
        <v>1358</v>
      </c>
      <c r="AK3331" s="41">
        <v>3</v>
      </c>
      <c r="AL3331" s="186">
        <v>6338</v>
      </c>
    </row>
    <row r="3332" spans="31:38" x14ac:dyDescent="0.35">
      <c r="AE3332" s="41" t="str">
        <f t="shared" si="93"/>
        <v>CAPFOR_566_31.1_3_202324</v>
      </c>
      <c r="AF3332" s="41">
        <v>202324</v>
      </c>
      <c r="AG3332" s="41" t="s">
        <v>46</v>
      </c>
      <c r="AH3332" s="41">
        <v>566</v>
      </c>
      <c r="AI3332" s="41">
        <v>31.1</v>
      </c>
      <c r="AJ3332" s="41" t="s">
        <v>2038</v>
      </c>
      <c r="AK3332" s="41">
        <v>3</v>
      </c>
      <c r="AL3332" s="186">
        <v>6338</v>
      </c>
    </row>
    <row r="3333" spans="31:38" x14ac:dyDescent="0.35">
      <c r="AE3333" s="41" t="str">
        <f t="shared" si="93"/>
        <v>CAPFOR_566_31.2_3_202324</v>
      </c>
      <c r="AF3333" s="41">
        <v>202324</v>
      </c>
      <c r="AG3333" s="41" t="s">
        <v>46</v>
      </c>
      <c r="AH3333" s="41">
        <v>566</v>
      </c>
      <c r="AI3333" s="41">
        <v>31.2</v>
      </c>
      <c r="AJ3333" s="41" t="s">
        <v>2039</v>
      </c>
      <c r="AK3333" s="41">
        <v>3</v>
      </c>
      <c r="AL3333" s="186">
        <v>0</v>
      </c>
    </row>
    <row r="3334" spans="31:38" x14ac:dyDescent="0.35">
      <c r="AE3334" s="41" t="str">
        <f t="shared" ref="AE3334:AE3397" si="94">AG3334&amp;"_"&amp;AH3334&amp;"_"&amp;AI3334&amp;"_"&amp;AK3334&amp;"_"&amp;AF3334</f>
        <v>CAPFOR_566_32_3_202324</v>
      </c>
      <c r="AF3334" s="41">
        <v>202324</v>
      </c>
      <c r="AG3334" s="41" t="s">
        <v>46</v>
      </c>
      <c r="AH3334" s="41">
        <v>566</v>
      </c>
      <c r="AI3334" s="41">
        <v>32</v>
      </c>
      <c r="AJ3334" s="41" t="s">
        <v>3455</v>
      </c>
      <c r="AK3334" s="41">
        <v>3</v>
      </c>
      <c r="AL3334" s="186">
        <v>12212</v>
      </c>
    </row>
    <row r="3335" spans="31:38" x14ac:dyDescent="0.35">
      <c r="AE3335" s="41" t="str">
        <f t="shared" si="94"/>
        <v>CAPFOR_566_33_3_202324</v>
      </c>
      <c r="AF3335" s="41">
        <v>202324</v>
      </c>
      <c r="AG3335" s="41" t="s">
        <v>46</v>
      </c>
      <c r="AH3335" s="41">
        <v>566</v>
      </c>
      <c r="AI3335" s="41">
        <v>33</v>
      </c>
      <c r="AJ3335" s="41" t="s">
        <v>2043</v>
      </c>
      <c r="AK3335" s="41">
        <v>3</v>
      </c>
      <c r="AL3335" s="186">
        <v>28443</v>
      </c>
    </row>
    <row r="3336" spans="31:38" x14ac:dyDescent="0.35">
      <c r="AE3336" s="41" t="str">
        <f t="shared" si="94"/>
        <v>CAPFOR_566_33.5_3_202324</v>
      </c>
      <c r="AF3336" s="41">
        <v>202324</v>
      </c>
      <c r="AG3336" s="41" t="s">
        <v>46</v>
      </c>
      <c r="AH3336" s="41">
        <v>566</v>
      </c>
      <c r="AI3336" s="41">
        <v>33.5</v>
      </c>
      <c r="AJ3336" s="41" t="s">
        <v>3281</v>
      </c>
      <c r="AK3336" s="41">
        <v>3</v>
      </c>
      <c r="AL3336" s="186">
        <v>0</v>
      </c>
    </row>
    <row r="3337" spans="31:38" x14ac:dyDescent="0.35">
      <c r="AE3337" s="41" t="str">
        <f t="shared" si="94"/>
        <v>CAPFOR_566_34_3_202324</v>
      </c>
      <c r="AF3337" s="41">
        <v>202324</v>
      </c>
      <c r="AG3337" s="41" t="s">
        <v>46</v>
      </c>
      <c r="AH3337" s="41">
        <v>566</v>
      </c>
      <c r="AI3337" s="41">
        <v>34</v>
      </c>
      <c r="AJ3337" s="41" t="s">
        <v>3456</v>
      </c>
      <c r="AK3337" s="41">
        <v>3</v>
      </c>
      <c r="AL3337" s="186">
        <v>6338</v>
      </c>
    </row>
    <row r="3338" spans="31:38" x14ac:dyDescent="0.35">
      <c r="AE3338" s="41" t="str">
        <f t="shared" si="94"/>
        <v>CAPFOR_566_35_3_202324</v>
      </c>
      <c r="AF3338" s="41">
        <v>202324</v>
      </c>
      <c r="AG3338" s="41" t="s">
        <v>46</v>
      </c>
      <c r="AH3338" s="41">
        <v>566</v>
      </c>
      <c r="AI3338" s="41">
        <v>35</v>
      </c>
      <c r="AJ3338" s="41" t="s">
        <v>2044</v>
      </c>
      <c r="AK3338" s="41">
        <v>3</v>
      </c>
      <c r="AL3338" s="186">
        <v>2435</v>
      </c>
    </row>
    <row r="3339" spans="31:38" x14ac:dyDescent="0.35">
      <c r="AE3339" s="41" t="str">
        <f t="shared" si="94"/>
        <v>CAPFOR_566_36_3_202324</v>
      </c>
      <c r="AF3339" s="41">
        <v>202324</v>
      </c>
      <c r="AG3339" s="41" t="s">
        <v>46</v>
      </c>
      <c r="AH3339" s="41">
        <v>566</v>
      </c>
      <c r="AI3339" s="41">
        <v>36</v>
      </c>
      <c r="AJ3339" s="41" t="s">
        <v>3457</v>
      </c>
      <c r="AK3339" s="41">
        <v>3</v>
      </c>
      <c r="AL3339" s="186">
        <v>3903</v>
      </c>
    </row>
    <row r="3340" spans="31:38" x14ac:dyDescent="0.35">
      <c r="AE3340" s="41" t="str">
        <f t="shared" si="94"/>
        <v>CAPFOR_566_37_3_202324</v>
      </c>
      <c r="AF3340" s="41">
        <v>202324</v>
      </c>
      <c r="AG3340" s="41" t="s">
        <v>46</v>
      </c>
      <c r="AH3340" s="41">
        <v>566</v>
      </c>
      <c r="AI3340" s="41">
        <v>37</v>
      </c>
      <c r="AJ3340" s="41" t="s">
        <v>3458</v>
      </c>
      <c r="AK3340" s="41">
        <v>3</v>
      </c>
      <c r="AL3340" s="186">
        <v>32346</v>
      </c>
    </row>
    <row r="3341" spans="31:38" x14ac:dyDescent="0.35">
      <c r="AE3341" s="41" t="str">
        <f t="shared" si="94"/>
        <v>CAPFOR_566_38_3_202324</v>
      </c>
      <c r="AF3341" s="41">
        <v>202324</v>
      </c>
      <c r="AG3341" s="41" t="s">
        <v>46</v>
      </c>
      <c r="AH3341" s="41">
        <v>566</v>
      </c>
      <c r="AI3341" s="41">
        <v>38</v>
      </c>
      <c r="AJ3341" s="41" t="s">
        <v>2046</v>
      </c>
      <c r="AK3341" s="41">
        <v>3</v>
      </c>
      <c r="AL3341" s="186">
        <v>8375</v>
      </c>
    </row>
    <row r="3342" spans="31:38" x14ac:dyDescent="0.35">
      <c r="AE3342" s="41" t="str">
        <f t="shared" si="94"/>
        <v>CAPFOR_566_39_3_202324</v>
      </c>
      <c r="AF3342" s="41">
        <v>202324</v>
      </c>
      <c r="AG3342" s="41" t="s">
        <v>46</v>
      </c>
      <c r="AH3342" s="41">
        <v>566</v>
      </c>
      <c r="AI3342" s="41">
        <v>39</v>
      </c>
      <c r="AJ3342" s="41" t="s">
        <v>2047</v>
      </c>
      <c r="AK3342" s="41">
        <v>3</v>
      </c>
      <c r="AL3342" s="186">
        <v>7275</v>
      </c>
    </row>
    <row r="3343" spans="31:38" x14ac:dyDescent="0.35">
      <c r="AE3343" s="41" t="str">
        <f t="shared" si="94"/>
        <v>CAPFOR_566_40_3_202324</v>
      </c>
      <c r="AF3343" s="41">
        <v>202324</v>
      </c>
      <c r="AG3343" s="41" t="s">
        <v>46</v>
      </c>
      <c r="AH3343" s="41">
        <v>566</v>
      </c>
      <c r="AI3343" s="41">
        <v>40</v>
      </c>
      <c r="AJ3343" s="41" t="s">
        <v>2048</v>
      </c>
      <c r="AK3343" s="41">
        <v>3</v>
      </c>
      <c r="AL3343" s="186">
        <v>12194</v>
      </c>
    </row>
    <row r="3344" spans="31:38" x14ac:dyDescent="0.35">
      <c r="AE3344" s="41" t="str">
        <f t="shared" si="94"/>
        <v>CAPFOR_566_41_3_202324</v>
      </c>
      <c r="AF3344" s="41">
        <v>202324</v>
      </c>
      <c r="AG3344" s="41" t="s">
        <v>46</v>
      </c>
      <c r="AH3344" s="41">
        <v>566</v>
      </c>
      <c r="AI3344" s="41">
        <v>41</v>
      </c>
      <c r="AJ3344" s="41" t="s">
        <v>2049</v>
      </c>
      <c r="AK3344" s="41">
        <v>3</v>
      </c>
      <c r="AL3344" s="186">
        <v>7875</v>
      </c>
    </row>
    <row r="3345" spans="31:38" x14ac:dyDescent="0.35">
      <c r="AE3345" s="41" t="str">
        <f t="shared" si="94"/>
        <v>CAPFOR_566_42_3_202324</v>
      </c>
      <c r="AF3345" s="41">
        <v>202324</v>
      </c>
      <c r="AG3345" s="41" t="s">
        <v>46</v>
      </c>
      <c r="AH3345" s="41">
        <v>566</v>
      </c>
      <c r="AI3345" s="41">
        <v>42</v>
      </c>
      <c r="AJ3345" s="41" t="s">
        <v>2050</v>
      </c>
      <c r="AK3345" s="41">
        <v>3</v>
      </c>
      <c r="AL3345" s="186">
        <v>6244</v>
      </c>
    </row>
    <row r="3346" spans="31:38" x14ac:dyDescent="0.35">
      <c r="AE3346" s="41" t="str">
        <f t="shared" si="94"/>
        <v>CAPFOR_566_43_3_202324</v>
      </c>
      <c r="AF3346" s="41">
        <v>202324</v>
      </c>
      <c r="AG3346" s="41" t="s">
        <v>46</v>
      </c>
      <c r="AH3346" s="41">
        <v>566</v>
      </c>
      <c r="AI3346" s="41">
        <v>43</v>
      </c>
      <c r="AJ3346" s="41" t="s">
        <v>2051</v>
      </c>
      <c r="AK3346" s="41">
        <v>3</v>
      </c>
      <c r="AL3346" s="186">
        <v>30356</v>
      </c>
    </row>
    <row r="3347" spans="31:38" x14ac:dyDescent="0.35">
      <c r="AE3347" s="41" t="str">
        <f t="shared" si="94"/>
        <v>CAPFOR_566_44_3_202324</v>
      </c>
      <c r="AF3347" s="41">
        <v>202324</v>
      </c>
      <c r="AG3347" s="41" t="s">
        <v>46</v>
      </c>
      <c r="AH3347" s="41">
        <v>566</v>
      </c>
      <c r="AI3347" s="41">
        <v>44</v>
      </c>
      <c r="AJ3347" s="41" t="s">
        <v>3261</v>
      </c>
      <c r="AK3347" s="41">
        <v>3</v>
      </c>
      <c r="AL3347" s="186">
        <v>31340</v>
      </c>
    </row>
    <row r="3348" spans="31:38" x14ac:dyDescent="0.35">
      <c r="AE3348" s="41" t="str">
        <f t="shared" si="94"/>
        <v>CAPFOR_566_45_3_202324</v>
      </c>
      <c r="AF3348" s="41">
        <v>202324</v>
      </c>
      <c r="AG3348" s="41" t="s">
        <v>46</v>
      </c>
      <c r="AH3348" s="41">
        <v>566</v>
      </c>
      <c r="AI3348" s="41">
        <v>45</v>
      </c>
      <c r="AJ3348" s="41" t="s">
        <v>3262</v>
      </c>
      <c r="AK3348" s="41">
        <v>3</v>
      </c>
      <c r="AL3348" s="186">
        <v>33340</v>
      </c>
    </row>
    <row r="3349" spans="31:38" x14ac:dyDescent="0.35">
      <c r="AE3349" s="41" t="str">
        <f t="shared" si="94"/>
        <v>CAPFOR_566_46_3_202324</v>
      </c>
      <c r="AF3349" s="41">
        <v>202324</v>
      </c>
      <c r="AG3349" s="41" t="s">
        <v>46</v>
      </c>
      <c r="AH3349" s="41">
        <v>566</v>
      </c>
      <c r="AI3349" s="41">
        <v>46</v>
      </c>
      <c r="AJ3349" s="41" t="s">
        <v>2060</v>
      </c>
      <c r="AK3349" s="41">
        <v>3</v>
      </c>
      <c r="AL3349" s="186">
        <v>0</v>
      </c>
    </row>
    <row r="3350" spans="31:38" x14ac:dyDescent="0.35">
      <c r="AE3350" s="41" t="str">
        <f t="shared" si="94"/>
        <v>CAPFOR_566_47_3_202324</v>
      </c>
      <c r="AF3350" s="41">
        <v>202324</v>
      </c>
      <c r="AG3350" s="41" t="s">
        <v>46</v>
      </c>
      <c r="AH3350" s="41">
        <v>566</v>
      </c>
      <c r="AI3350" s="41">
        <v>47</v>
      </c>
      <c r="AJ3350" s="41" t="s">
        <v>2061</v>
      </c>
      <c r="AK3350" s="41">
        <v>3</v>
      </c>
      <c r="AL3350" s="186">
        <v>0</v>
      </c>
    </row>
    <row r="3351" spans="31:38" x14ac:dyDescent="0.35">
      <c r="AE3351" s="41" t="str">
        <f t="shared" si="94"/>
        <v>CAPFOR_566_48_3_202324</v>
      </c>
      <c r="AF3351" s="41">
        <v>202324</v>
      </c>
      <c r="AG3351" s="41" t="s">
        <v>46</v>
      </c>
      <c r="AH3351" s="41">
        <v>566</v>
      </c>
      <c r="AI3351" s="41">
        <v>48</v>
      </c>
      <c r="AJ3351" s="41" t="s">
        <v>2029</v>
      </c>
      <c r="AK3351" s="41">
        <v>3</v>
      </c>
      <c r="AL3351" s="186">
        <v>0</v>
      </c>
    </row>
    <row r="3352" spans="31:38" x14ac:dyDescent="0.35">
      <c r="AE3352" s="41" t="str">
        <f t="shared" si="94"/>
        <v>CAPFOR_566_49_3_202324</v>
      </c>
      <c r="AF3352" s="41">
        <v>202324</v>
      </c>
      <c r="AG3352" s="41" t="s">
        <v>46</v>
      </c>
      <c r="AH3352" s="41">
        <v>566</v>
      </c>
      <c r="AI3352" s="41">
        <v>49</v>
      </c>
      <c r="AJ3352" s="41" t="s">
        <v>2030</v>
      </c>
      <c r="AK3352" s="41">
        <v>3</v>
      </c>
      <c r="AL3352" s="186">
        <v>0</v>
      </c>
    </row>
    <row r="3353" spans="31:38" x14ac:dyDescent="0.35">
      <c r="AE3353" s="41" t="str">
        <f t="shared" si="94"/>
        <v>CAPFOR_566_50_3_202324</v>
      </c>
      <c r="AF3353" s="41">
        <v>202324</v>
      </c>
      <c r="AG3353" s="41" t="s">
        <v>46</v>
      </c>
      <c r="AH3353" s="41">
        <v>566</v>
      </c>
      <c r="AI3353" s="41">
        <v>50</v>
      </c>
      <c r="AJ3353" s="41" t="s">
        <v>2031</v>
      </c>
      <c r="AK3353" s="41">
        <v>3</v>
      </c>
      <c r="AL3353" s="186">
        <v>0</v>
      </c>
    </row>
    <row r="3354" spans="31:38" x14ac:dyDescent="0.35">
      <c r="AE3354" s="41" t="str">
        <f t="shared" si="94"/>
        <v>CAPFOR_568_1_1_202324</v>
      </c>
      <c r="AF3354" s="41">
        <v>202324</v>
      </c>
      <c r="AG3354" s="41" t="s">
        <v>46</v>
      </c>
      <c r="AH3354" s="41">
        <v>568</v>
      </c>
      <c r="AI3354" s="41">
        <v>1</v>
      </c>
      <c r="AJ3354" s="41" t="s">
        <v>1334</v>
      </c>
      <c r="AK3354" s="41">
        <v>1</v>
      </c>
      <c r="AL3354" s="186">
        <v>0</v>
      </c>
    </row>
    <row r="3355" spans="31:38" x14ac:dyDescent="0.35">
      <c r="AE3355" s="41" t="str">
        <f t="shared" si="94"/>
        <v>CAPFOR_568_2_1_202324</v>
      </c>
      <c r="AF3355" s="41">
        <v>202324</v>
      </c>
      <c r="AG3355" s="41" t="s">
        <v>46</v>
      </c>
      <c r="AH3355" s="41">
        <v>568</v>
      </c>
      <c r="AI3355" s="41">
        <v>2</v>
      </c>
      <c r="AJ3355" s="41" t="s">
        <v>3254</v>
      </c>
      <c r="AK3355" s="41">
        <v>1</v>
      </c>
      <c r="AL3355" s="186">
        <v>0</v>
      </c>
    </row>
    <row r="3356" spans="31:38" x14ac:dyDescent="0.35">
      <c r="AE3356" s="41" t="str">
        <f t="shared" si="94"/>
        <v>CAPFOR_568_3_1_202324</v>
      </c>
      <c r="AF3356" s="41">
        <v>202324</v>
      </c>
      <c r="AG3356" s="41" t="s">
        <v>46</v>
      </c>
      <c r="AH3356" s="41">
        <v>568</v>
      </c>
      <c r="AI3356" s="41">
        <v>3</v>
      </c>
      <c r="AJ3356" s="41" t="s">
        <v>3165</v>
      </c>
      <c r="AK3356" s="41">
        <v>1</v>
      </c>
      <c r="AL3356" s="186">
        <v>0</v>
      </c>
    </row>
    <row r="3357" spans="31:38" x14ac:dyDescent="0.35">
      <c r="AE3357" s="41" t="str">
        <f t="shared" si="94"/>
        <v>CAPFOR_568_4_1_202324</v>
      </c>
      <c r="AF3357" s="41">
        <v>202324</v>
      </c>
      <c r="AG3357" s="41" t="s">
        <v>46</v>
      </c>
      <c r="AH3357" s="41">
        <v>568</v>
      </c>
      <c r="AI3357" s="41">
        <v>4</v>
      </c>
      <c r="AJ3357" s="41" t="s">
        <v>3255</v>
      </c>
      <c r="AK3357" s="41">
        <v>1</v>
      </c>
      <c r="AL3357" s="186">
        <v>0</v>
      </c>
    </row>
    <row r="3358" spans="31:38" x14ac:dyDescent="0.35">
      <c r="AE3358" s="41" t="str">
        <f t="shared" si="94"/>
        <v>CAPFOR_568_5_1_202324</v>
      </c>
      <c r="AF3358" s="41">
        <v>202324</v>
      </c>
      <c r="AG3358" s="41" t="s">
        <v>46</v>
      </c>
      <c r="AH3358" s="41">
        <v>568</v>
      </c>
      <c r="AI3358" s="41">
        <v>5</v>
      </c>
      <c r="AJ3358" s="41" t="s">
        <v>664</v>
      </c>
      <c r="AK3358" s="41">
        <v>1</v>
      </c>
      <c r="AL3358" s="186">
        <v>0</v>
      </c>
    </row>
    <row r="3359" spans="31:38" x14ac:dyDescent="0.35">
      <c r="AE3359" s="41" t="str">
        <f t="shared" si="94"/>
        <v>CAPFOR_568_6_1_202324</v>
      </c>
      <c r="AF3359" s="41">
        <v>202324</v>
      </c>
      <c r="AG3359" s="41" t="s">
        <v>46</v>
      </c>
      <c r="AH3359" s="41">
        <v>568</v>
      </c>
      <c r="AI3359" s="41">
        <v>6</v>
      </c>
      <c r="AJ3359" s="41" t="s">
        <v>3192</v>
      </c>
      <c r="AK3359" s="41">
        <v>1</v>
      </c>
      <c r="AL3359" s="186">
        <v>0</v>
      </c>
    </row>
    <row r="3360" spans="31:38" x14ac:dyDescent="0.35">
      <c r="AE3360" s="41" t="str">
        <f t="shared" si="94"/>
        <v>CAPFOR_568_7_1_202324</v>
      </c>
      <c r="AF3360" s="41">
        <v>202324</v>
      </c>
      <c r="AG3360" s="41" t="s">
        <v>46</v>
      </c>
      <c r="AH3360" s="41">
        <v>568</v>
      </c>
      <c r="AI3360" s="41">
        <v>7</v>
      </c>
      <c r="AJ3360" s="41" t="s">
        <v>2157</v>
      </c>
      <c r="AK3360" s="41">
        <v>1</v>
      </c>
      <c r="AL3360" s="186">
        <v>0</v>
      </c>
    </row>
    <row r="3361" spans="31:38" x14ac:dyDescent="0.35">
      <c r="AE3361" s="41" t="str">
        <f t="shared" si="94"/>
        <v>CAPFOR_568_8_1_202324</v>
      </c>
      <c r="AF3361" s="41">
        <v>202324</v>
      </c>
      <c r="AG3361" s="41" t="s">
        <v>46</v>
      </c>
      <c r="AH3361" s="41">
        <v>568</v>
      </c>
      <c r="AI3361" s="41">
        <v>8</v>
      </c>
      <c r="AJ3361" s="41" t="s">
        <v>3449</v>
      </c>
      <c r="AK3361" s="41">
        <v>1</v>
      </c>
      <c r="AL3361" s="186">
        <v>0</v>
      </c>
    </row>
    <row r="3362" spans="31:38" x14ac:dyDescent="0.35">
      <c r="AE3362" s="41" t="str">
        <f t="shared" si="94"/>
        <v>CAPFOR_568_9_1_202324</v>
      </c>
      <c r="AF3362" s="41">
        <v>202324</v>
      </c>
      <c r="AG3362" s="41" t="s">
        <v>46</v>
      </c>
      <c r="AH3362" s="41">
        <v>568</v>
      </c>
      <c r="AI3362" s="41">
        <v>9</v>
      </c>
      <c r="AJ3362" s="41" t="s">
        <v>2322</v>
      </c>
      <c r="AK3362" s="41">
        <v>1</v>
      </c>
      <c r="AL3362" s="186">
        <v>0</v>
      </c>
    </row>
    <row r="3363" spans="31:38" x14ac:dyDescent="0.35">
      <c r="AE3363" s="41" t="str">
        <f t="shared" si="94"/>
        <v>CAPFOR_568_10_1_202324</v>
      </c>
      <c r="AF3363" s="41">
        <v>202324</v>
      </c>
      <c r="AG3363" s="41" t="s">
        <v>46</v>
      </c>
      <c r="AH3363" s="41">
        <v>568</v>
      </c>
      <c r="AI3363" s="41">
        <v>10</v>
      </c>
      <c r="AJ3363" s="41" t="s">
        <v>3196</v>
      </c>
      <c r="AK3363" s="41">
        <v>1</v>
      </c>
      <c r="AL3363" s="186">
        <v>0</v>
      </c>
    </row>
    <row r="3364" spans="31:38" x14ac:dyDescent="0.35">
      <c r="AE3364" s="41" t="str">
        <f t="shared" si="94"/>
        <v>CAPFOR_568_11_1_202324</v>
      </c>
      <c r="AF3364" s="41">
        <v>202324</v>
      </c>
      <c r="AG3364" s="41" t="s">
        <v>46</v>
      </c>
      <c r="AH3364" s="41">
        <v>568</v>
      </c>
      <c r="AI3364" s="41">
        <v>11</v>
      </c>
      <c r="AJ3364" s="41" t="s">
        <v>3450</v>
      </c>
      <c r="AK3364" s="41">
        <v>1</v>
      </c>
      <c r="AL3364" s="186">
        <v>0</v>
      </c>
    </row>
    <row r="3365" spans="31:38" x14ac:dyDescent="0.35">
      <c r="AE3365" s="41" t="str">
        <f t="shared" si="94"/>
        <v>CAPFOR_568_12_1_202324</v>
      </c>
      <c r="AF3365" s="41">
        <v>202324</v>
      </c>
      <c r="AG3365" s="41" t="s">
        <v>46</v>
      </c>
      <c r="AH3365" s="41">
        <v>568</v>
      </c>
      <c r="AI3365" s="41">
        <v>12</v>
      </c>
      <c r="AJ3365" s="41" t="s">
        <v>3170</v>
      </c>
      <c r="AK3365" s="41">
        <v>1</v>
      </c>
      <c r="AL3365" s="186">
        <v>35475</v>
      </c>
    </row>
    <row r="3366" spans="31:38" x14ac:dyDescent="0.35">
      <c r="AE3366" s="41" t="str">
        <f t="shared" si="94"/>
        <v>CAPFOR_568_13_1_202324</v>
      </c>
      <c r="AF3366" s="41">
        <v>202324</v>
      </c>
      <c r="AG3366" s="41" t="s">
        <v>46</v>
      </c>
      <c r="AH3366" s="41">
        <v>568</v>
      </c>
      <c r="AI3366" s="41">
        <v>13</v>
      </c>
      <c r="AJ3366" s="41" t="s">
        <v>3451</v>
      </c>
      <c r="AK3366" s="41">
        <v>1</v>
      </c>
      <c r="AL3366" s="186">
        <v>35475</v>
      </c>
    </row>
    <row r="3367" spans="31:38" x14ac:dyDescent="0.35">
      <c r="AE3367" s="41" t="str">
        <f t="shared" si="94"/>
        <v>CAPFOR_568_14_1_202324</v>
      </c>
      <c r="AF3367" s="41">
        <v>202324</v>
      </c>
      <c r="AG3367" s="41" t="s">
        <v>46</v>
      </c>
      <c r="AH3367" s="41">
        <v>568</v>
      </c>
      <c r="AI3367" s="41">
        <v>14</v>
      </c>
      <c r="AJ3367" s="41" t="s">
        <v>3452</v>
      </c>
      <c r="AK3367" s="41">
        <v>1</v>
      </c>
      <c r="AL3367" s="186">
        <v>0</v>
      </c>
    </row>
    <row r="3368" spans="31:38" x14ac:dyDescent="0.35">
      <c r="AE3368" s="41" t="str">
        <f t="shared" si="94"/>
        <v>CAPFOR_568_15_1_202324</v>
      </c>
      <c r="AF3368" s="41">
        <v>202324</v>
      </c>
      <c r="AG3368" s="41" t="s">
        <v>46</v>
      </c>
      <c r="AH3368" s="41">
        <v>568</v>
      </c>
      <c r="AI3368" s="41">
        <v>15</v>
      </c>
      <c r="AJ3368" s="41" t="s">
        <v>3256</v>
      </c>
      <c r="AK3368" s="41">
        <v>1</v>
      </c>
      <c r="AL3368" s="186">
        <v>0</v>
      </c>
    </row>
    <row r="3369" spans="31:38" x14ac:dyDescent="0.35">
      <c r="AE3369" s="41" t="str">
        <f t="shared" si="94"/>
        <v>CAPFOR_568_16_1_202324</v>
      </c>
      <c r="AF3369" s="41">
        <v>202324</v>
      </c>
      <c r="AG3369" s="41" t="s">
        <v>46</v>
      </c>
      <c r="AH3369" s="41">
        <v>568</v>
      </c>
      <c r="AI3369" s="41">
        <v>16</v>
      </c>
      <c r="AJ3369" s="41" t="s">
        <v>3453</v>
      </c>
      <c r="AK3369" s="41">
        <v>1</v>
      </c>
      <c r="AL3369" s="186">
        <v>35475</v>
      </c>
    </row>
    <row r="3370" spans="31:38" x14ac:dyDescent="0.35">
      <c r="AE3370" s="41" t="str">
        <f t="shared" si="94"/>
        <v>CAPFOR_568_17_1_202324</v>
      </c>
      <c r="AF3370" s="41">
        <v>202324</v>
      </c>
      <c r="AG3370" s="41" t="s">
        <v>46</v>
      </c>
      <c r="AH3370" s="41">
        <v>568</v>
      </c>
      <c r="AI3370" s="41">
        <v>17</v>
      </c>
      <c r="AJ3370" s="41" t="s">
        <v>2010</v>
      </c>
      <c r="AK3370" s="41">
        <v>1</v>
      </c>
      <c r="AL3370" s="186">
        <v>0</v>
      </c>
    </row>
    <row r="3371" spans="31:38" x14ac:dyDescent="0.35">
      <c r="AE3371" s="41" t="str">
        <f t="shared" si="94"/>
        <v>CAPFOR_568_17.1_1_202324</v>
      </c>
      <c r="AF3371" s="41">
        <v>202324</v>
      </c>
      <c r="AG3371" s="41" t="s">
        <v>46</v>
      </c>
      <c r="AH3371" s="41">
        <v>568</v>
      </c>
      <c r="AI3371" s="41">
        <v>17.100000000000001</v>
      </c>
      <c r="AJ3371" s="41" t="s">
        <v>3494</v>
      </c>
      <c r="AK3371" s="41">
        <v>1</v>
      </c>
      <c r="AL3371" s="186">
        <v>0</v>
      </c>
    </row>
    <row r="3372" spans="31:38" x14ac:dyDescent="0.35">
      <c r="AE3372" s="41" t="str">
        <f t="shared" si="94"/>
        <v>CAPFOR_568_19_3_202324</v>
      </c>
      <c r="AF3372" s="41">
        <v>202324</v>
      </c>
      <c r="AG3372" s="41" t="s">
        <v>46</v>
      </c>
      <c r="AH3372" s="41">
        <v>568</v>
      </c>
      <c r="AI3372" s="41">
        <v>19</v>
      </c>
      <c r="AJ3372" s="41" t="s">
        <v>3258</v>
      </c>
      <c r="AK3372" s="41">
        <v>3</v>
      </c>
      <c r="AL3372" s="186">
        <v>35475</v>
      </c>
    </row>
    <row r="3373" spans="31:38" x14ac:dyDescent="0.35">
      <c r="AE3373" s="41" t="str">
        <f t="shared" si="94"/>
        <v>CAPFOR_568_20_3_202324</v>
      </c>
      <c r="AF3373" s="41">
        <v>202324</v>
      </c>
      <c r="AG3373" s="41" t="s">
        <v>46</v>
      </c>
      <c r="AH3373" s="41">
        <v>568</v>
      </c>
      <c r="AI3373" s="41">
        <v>20</v>
      </c>
      <c r="AJ3373" s="41" t="s">
        <v>1308</v>
      </c>
      <c r="AK3373" s="41">
        <v>3</v>
      </c>
      <c r="AL3373" s="186">
        <v>0</v>
      </c>
    </row>
    <row r="3374" spans="31:38" x14ac:dyDescent="0.35">
      <c r="AE3374" s="41" t="str">
        <f t="shared" si="94"/>
        <v>CAPFOR_568_21_3_202324</v>
      </c>
      <c r="AF3374" s="41">
        <v>202324</v>
      </c>
      <c r="AG3374" s="41" t="s">
        <v>46</v>
      </c>
      <c r="AH3374" s="41">
        <v>568</v>
      </c>
      <c r="AI3374" s="41">
        <v>21</v>
      </c>
      <c r="AJ3374" s="41" t="s">
        <v>1309</v>
      </c>
      <c r="AK3374" s="41">
        <v>3</v>
      </c>
      <c r="AL3374" s="186">
        <v>1200</v>
      </c>
    </row>
    <row r="3375" spans="31:38" x14ac:dyDescent="0.35">
      <c r="AE3375" s="41" t="str">
        <f t="shared" si="94"/>
        <v>CAPFOR_568_22_3_202324</v>
      </c>
      <c r="AF3375" s="41">
        <v>202324</v>
      </c>
      <c r="AG3375" s="41" t="s">
        <v>46</v>
      </c>
      <c r="AH3375" s="41">
        <v>568</v>
      </c>
      <c r="AI3375" s="41">
        <v>22</v>
      </c>
      <c r="AJ3375" s="41" t="s">
        <v>3454</v>
      </c>
      <c r="AK3375" s="41">
        <v>3</v>
      </c>
      <c r="AL3375" s="186">
        <v>1200</v>
      </c>
    </row>
    <row r="3376" spans="31:38" x14ac:dyDescent="0.35">
      <c r="AE3376" s="41" t="str">
        <f t="shared" si="94"/>
        <v>CAPFOR_568_23_3_202324</v>
      </c>
      <c r="AF3376" s="41">
        <v>202324</v>
      </c>
      <c r="AG3376" s="41" t="s">
        <v>46</v>
      </c>
      <c r="AH3376" s="41">
        <v>568</v>
      </c>
      <c r="AI3376" s="41">
        <v>23</v>
      </c>
      <c r="AJ3376" s="41" t="s">
        <v>2027</v>
      </c>
      <c r="AK3376" s="41">
        <v>3</v>
      </c>
      <c r="AL3376" s="186">
        <v>0</v>
      </c>
    </row>
    <row r="3377" spans="31:38" x14ac:dyDescent="0.35">
      <c r="AE3377" s="41" t="str">
        <f t="shared" si="94"/>
        <v>CAPFOR_568_25_3_202324</v>
      </c>
      <c r="AF3377" s="41">
        <v>202324</v>
      </c>
      <c r="AG3377" s="41" t="s">
        <v>46</v>
      </c>
      <c r="AH3377" s="41">
        <v>568</v>
      </c>
      <c r="AI3377" s="41">
        <v>25</v>
      </c>
      <c r="AJ3377" s="41" t="s">
        <v>1370</v>
      </c>
      <c r="AK3377" s="41">
        <v>3</v>
      </c>
      <c r="AL3377" s="186">
        <v>1500</v>
      </c>
    </row>
    <row r="3378" spans="31:38" x14ac:dyDescent="0.35">
      <c r="AE3378" s="41" t="str">
        <f t="shared" si="94"/>
        <v>CAPFOR_568_26_3_202324</v>
      </c>
      <c r="AF3378" s="41">
        <v>202324</v>
      </c>
      <c r="AG3378" s="41" t="s">
        <v>46</v>
      </c>
      <c r="AH3378" s="41">
        <v>568</v>
      </c>
      <c r="AI3378" s="41">
        <v>26</v>
      </c>
      <c r="AJ3378" s="41" t="s">
        <v>2032</v>
      </c>
      <c r="AK3378" s="41">
        <v>3</v>
      </c>
      <c r="AL3378" s="186">
        <v>1200</v>
      </c>
    </row>
    <row r="3379" spans="31:38" x14ac:dyDescent="0.35">
      <c r="AE3379" s="41" t="str">
        <f t="shared" si="94"/>
        <v>CAPFOR_568_27_3_202324</v>
      </c>
      <c r="AF3379" s="41">
        <v>202324</v>
      </c>
      <c r="AG3379" s="41" t="s">
        <v>46</v>
      </c>
      <c r="AH3379" s="41">
        <v>568</v>
      </c>
      <c r="AI3379" s="41">
        <v>27</v>
      </c>
      <c r="AJ3379" s="41" t="s">
        <v>2033</v>
      </c>
      <c r="AK3379" s="41">
        <v>3</v>
      </c>
      <c r="AL3379" s="186">
        <v>0</v>
      </c>
    </row>
    <row r="3380" spans="31:38" x14ac:dyDescent="0.35">
      <c r="AE3380" s="41" t="str">
        <f t="shared" si="94"/>
        <v>CAPFOR_568_28_3_202324</v>
      </c>
      <c r="AF3380" s="41">
        <v>202324</v>
      </c>
      <c r="AG3380" s="41" t="s">
        <v>46</v>
      </c>
      <c r="AH3380" s="41">
        <v>568</v>
      </c>
      <c r="AI3380" s="41">
        <v>28</v>
      </c>
      <c r="AJ3380" s="41" t="s">
        <v>2034</v>
      </c>
      <c r="AK3380" s="41">
        <v>3</v>
      </c>
      <c r="AL3380" s="186">
        <v>23885</v>
      </c>
    </row>
    <row r="3381" spans="31:38" x14ac:dyDescent="0.35">
      <c r="AE3381" s="41" t="str">
        <f t="shared" si="94"/>
        <v>CAPFOR_568_29_3_202324</v>
      </c>
      <c r="AF3381" s="41">
        <v>202324</v>
      </c>
      <c r="AG3381" s="41" t="s">
        <v>46</v>
      </c>
      <c r="AH3381" s="41">
        <v>568</v>
      </c>
      <c r="AI3381" s="41">
        <v>29</v>
      </c>
      <c r="AJ3381" s="41" t="s">
        <v>2035</v>
      </c>
      <c r="AK3381" s="41">
        <v>3</v>
      </c>
      <c r="AL3381" s="186">
        <v>0</v>
      </c>
    </row>
    <row r="3382" spans="31:38" x14ac:dyDescent="0.35">
      <c r="AE3382" s="41" t="str">
        <f t="shared" si="94"/>
        <v>CAPFOR_568_30_3_202324</v>
      </c>
      <c r="AF3382" s="41">
        <v>202324</v>
      </c>
      <c r="AG3382" s="41" t="s">
        <v>46</v>
      </c>
      <c r="AH3382" s="41">
        <v>568</v>
      </c>
      <c r="AI3382" s="41">
        <v>30</v>
      </c>
      <c r="AJ3382" s="41" t="s">
        <v>1357</v>
      </c>
      <c r="AK3382" s="41">
        <v>3</v>
      </c>
      <c r="AL3382" s="186">
        <v>0</v>
      </c>
    </row>
    <row r="3383" spans="31:38" x14ac:dyDescent="0.35">
      <c r="AE3383" s="41" t="str">
        <f t="shared" si="94"/>
        <v>CAPFOR_568_30.1_3_202324</v>
      </c>
      <c r="AF3383" s="41">
        <v>202324</v>
      </c>
      <c r="AG3383" s="41" t="s">
        <v>46</v>
      </c>
      <c r="AH3383" s="41">
        <v>568</v>
      </c>
      <c r="AI3383" s="41">
        <v>30.1</v>
      </c>
      <c r="AJ3383" s="41" t="s">
        <v>3616</v>
      </c>
      <c r="AK3383" s="41">
        <v>3</v>
      </c>
      <c r="AL3383" s="186">
        <v>0</v>
      </c>
    </row>
    <row r="3384" spans="31:38" x14ac:dyDescent="0.35">
      <c r="AE3384" s="41" t="str">
        <f t="shared" si="94"/>
        <v>CAPFOR_568_30.2_3_202324</v>
      </c>
      <c r="AF3384" s="41">
        <v>202324</v>
      </c>
      <c r="AG3384" s="41" t="s">
        <v>46</v>
      </c>
      <c r="AH3384" s="41">
        <v>568</v>
      </c>
      <c r="AI3384" s="41">
        <v>30.2</v>
      </c>
      <c r="AJ3384" s="41" t="s">
        <v>3617</v>
      </c>
      <c r="AK3384" s="41">
        <v>3</v>
      </c>
      <c r="AL3384" s="186">
        <v>0</v>
      </c>
    </row>
    <row r="3385" spans="31:38" x14ac:dyDescent="0.35">
      <c r="AE3385" s="41" t="str">
        <f t="shared" si="94"/>
        <v>CAPFOR_568_31_3_202324</v>
      </c>
      <c r="AF3385" s="41">
        <v>202324</v>
      </c>
      <c r="AG3385" s="41" t="s">
        <v>46</v>
      </c>
      <c r="AH3385" s="41">
        <v>568</v>
      </c>
      <c r="AI3385" s="41">
        <v>31</v>
      </c>
      <c r="AJ3385" s="41" t="s">
        <v>1358</v>
      </c>
      <c r="AK3385" s="41">
        <v>3</v>
      </c>
      <c r="AL3385" s="186">
        <v>8890</v>
      </c>
    </row>
    <row r="3386" spans="31:38" x14ac:dyDescent="0.35">
      <c r="AE3386" s="41" t="str">
        <f t="shared" si="94"/>
        <v>CAPFOR_568_31.1_3_202324</v>
      </c>
      <c r="AF3386" s="41">
        <v>202324</v>
      </c>
      <c r="AG3386" s="41" t="s">
        <v>46</v>
      </c>
      <c r="AH3386" s="41">
        <v>568</v>
      </c>
      <c r="AI3386" s="41">
        <v>31.1</v>
      </c>
      <c r="AJ3386" s="41" t="s">
        <v>2038</v>
      </c>
      <c r="AK3386" s="41">
        <v>3</v>
      </c>
      <c r="AL3386" s="186">
        <v>8890</v>
      </c>
    </row>
    <row r="3387" spans="31:38" x14ac:dyDescent="0.35">
      <c r="AE3387" s="41" t="str">
        <f t="shared" si="94"/>
        <v>CAPFOR_568_31.2_3_202324</v>
      </c>
      <c r="AF3387" s="41">
        <v>202324</v>
      </c>
      <c r="AG3387" s="41" t="s">
        <v>46</v>
      </c>
      <c r="AH3387" s="41">
        <v>568</v>
      </c>
      <c r="AI3387" s="41">
        <v>31.2</v>
      </c>
      <c r="AJ3387" s="41" t="s">
        <v>2039</v>
      </c>
      <c r="AK3387" s="41">
        <v>3</v>
      </c>
      <c r="AL3387" s="186">
        <v>0</v>
      </c>
    </row>
    <row r="3388" spans="31:38" x14ac:dyDescent="0.35">
      <c r="AE3388" s="41" t="str">
        <f t="shared" si="94"/>
        <v>CAPFOR_568_32_3_202324</v>
      </c>
      <c r="AF3388" s="41">
        <v>202324</v>
      </c>
      <c r="AG3388" s="41" t="s">
        <v>46</v>
      </c>
      <c r="AH3388" s="41">
        <v>568</v>
      </c>
      <c r="AI3388" s="41">
        <v>32</v>
      </c>
      <c r="AJ3388" s="41" t="s">
        <v>3455</v>
      </c>
      <c r="AK3388" s="41">
        <v>3</v>
      </c>
      <c r="AL3388" s="186">
        <v>35475</v>
      </c>
    </row>
    <row r="3389" spans="31:38" x14ac:dyDescent="0.35">
      <c r="AE3389" s="41" t="str">
        <f t="shared" si="94"/>
        <v>CAPFOR_568_33_3_202324</v>
      </c>
      <c r="AF3389" s="41">
        <v>202324</v>
      </c>
      <c r="AG3389" s="41" t="s">
        <v>46</v>
      </c>
      <c r="AH3389" s="41">
        <v>568</v>
      </c>
      <c r="AI3389" s="41">
        <v>33</v>
      </c>
      <c r="AJ3389" s="41" t="s">
        <v>2043</v>
      </c>
      <c r="AK3389" s="41">
        <v>3</v>
      </c>
      <c r="AL3389" s="186">
        <v>38222</v>
      </c>
    </row>
    <row r="3390" spans="31:38" x14ac:dyDescent="0.35">
      <c r="AE3390" s="41" t="str">
        <f t="shared" si="94"/>
        <v>CAPFOR_568_33.5_3_202324</v>
      </c>
      <c r="AF3390" s="41">
        <v>202324</v>
      </c>
      <c r="AG3390" s="41" t="s">
        <v>46</v>
      </c>
      <c r="AH3390" s="41">
        <v>568</v>
      </c>
      <c r="AI3390" s="41">
        <v>33.5</v>
      </c>
      <c r="AJ3390" s="41" t="s">
        <v>3281</v>
      </c>
      <c r="AK3390" s="41">
        <v>3</v>
      </c>
      <c r="AL3390" s="186">
        <v>0</v>
      </c>
    </row>
    <row r="3391" spans="31:38" x14ac:dyDescent="0.35">
      <c r="AE3391" s="41" t="str">
        <f t="shared" si="94"/>
        <v>CAPFOR_568_34_3_202324</v>
      </c>
      <c r="AF3391" s="41">
        <v>202324</v>
      </c>
      <c r="AG3391" s="41" t="s">
        <v>46</v>
      </c>
      <c r="AH3391" s="41">
        <v>568</v>
      </c>
      <c r="AI3391" s="41">
        <v>34</v>
      </c>
      <c r="AJ3391" s="41" t="s">
        <v>3456</v>
      </c>
      <c r="AK3391" s="41">
        <v>3</v>
      </c>
      <c r="AL3391" s="186">
        <v>8890</v>
      </c>
    </row>
    <row r="3392" spans="31:38" x14ac:dyDescent="0.35">
      <c r="AE3392" s="41" t="str">
        <f t="shared" si="94"/>
        <v>CAPFOR_568_35_3_202324</v>
      </c>
      <c r="AF3392" s="41">
        <v>202324</v>
      </c>
      <c r="AG3392" s="41" t="s">
        <v>46</v>
      </c>
      <c r="AH3392" s="41">
        <v>568</v>
      </c>
      <c r="AI3392" s="41">
        <v>35</v>
      </c>
      <c r="AJ3392" s="41" t="s">
        <v>2044</v>
      </c>
      <c r="AK3392" s="41">
        <v>3</v>
      </c>
      <c r="AL3392" s="186">
        <v>1937</v>
      </c>
    </row>
    <row r="3393" spans="31:38" x14ac:dyDescent="0.35">
      <c r="AE3393" s="41" t="str">
        <f t="shared" si="94"/>
        <v>CAPFOR_568_36_3_202324</v>
      </c>
      <c r="AF3393" s="41">
        <v>202324</v>
      </c>
      <c r="AG3393" s="41" t="s">
        <v>46</v>
      </c>
      <c r="AH3393" s="41">
        <v>568</v>
      </c>
      <c r="AI3393" s="41">
        <v>36</v>
      </c>
      <c r="AJ3393" s="41" t="s">
        <v>3457</v>
      </c>
      <c r="AK3393" s="41">
        <v>3</v>
      </c>
      <c r="AL3393" s="186">
        <v>6953</v>
      </c>
    </row>
    <row r="3394" spans="31:38" x14ac:dyDescent="0.35">
      <c r="AE3394" s="41" t="str">
        <f t="shared" si="94"/>
        <v>CAPFOR_568_37_3_202324</v>
      </c>
      <c r="AF3394" s="41">
        <v>202324</v>
      </c>
      <c r="AG3394" s="41" t="s">
        <v>46</v>
      </c>
      <c r="AH3394" s="41">
        <v>568</v>
      </c>
      <c r="AI3394" s="41">
        <v>37</v>
      </c>
      <c r="AJ3394" s="41" t="s">
        <v>3458</v>
      </c>
      <c r="AK3394" s="41">
        <v>3</v>
      </c>
      <c r="AL3394" s="186">
        <v>45175</v>
      </c>
    </row>
    <row r="3395" spans="31:38" x14ac:dyDescent="0.35">
      <c r="AE3395" s="41" t="str">
        <f t="shared" si="94"/>
        <v>CAPFOR_568_38_3_202324</v>
      </c>
      <c r="AF3395" s="41">
        <v>202324</v>
      </c>
      <c r="AG3395" s="41" t="s">
        <v>46</v>
      </c>
      <c r="AH3395" s="41">
        <v>568</v>
      </c>
      <c r="AI3395" s="41">
        <v>38</v>
      </c>
      <c r="AJ3395" s="41" t="s">
        <v>2046</v>
      </c>
      <c r="AK3395" s="41">
        <v>3</v>
      </c>
      <c r="AL3395" s="186">
        <v>32700</v>
      </c>
    </row>
    <row r="3396" spans="31:38" x14ac:dyDescent="0.35">
      <c r="AE3396" s="41" t="str">
        <f t="shared" si="94"/>
        <v>CAPFOR_568_39_3_202324</v>
      </c>
      <c r="AF3396" s="41">
        <v>202324</v>
      </c>
      <c r="AG3396" s="41" t="s">
        <v>46</v>
      </c>
      <c r="AH3396" s="41">
        <v>568</v>
      </c>
      <c r="AI3396" s="41">
        <v>39</v>
      </c>
      <c r="AJ3396" s="41" t="s">
        <v>2047</v>
      </c>
      <c r="AK3396" s="41">
        <v>3</v>
      </c>
      <c r="AL3396" s="186">
        <v>0</v>
      </c>
    </row>
    <row r="3397" spans="31:38" x14ac:dyDescent="0.35">
      <c r="AE3397" s="41" t="str">
        <f t="shared" si="94"/>
        <v>CAPFOR_568_40_3_202324</v>
      </c>
      <c r="AF3397" s="41">
        <v>202324</v>
      </c>
      <c r="AG3397" s="41" t="s">
        <v>46</v>
      </c>
      <c r="AH3397" s="41">
        <v>568</v>
      </c>
      <c r="AI3397" s="41">
        <v>40</v>
      </c>
      <c r="AJ3397" s="41" t="s">
        <v>2048</v>
      </c>
      <c r="AK3397" s="41">
        <v>3</v>
      </c>
      <c r="AL3397" s="186">
        <v>14000</v>
      </c>
    </row>
    <row r="3398" spans="31:38" x14ac:dyDescent="0.35">
      <c r="AE3398" s="41" t="str">
        <f t="shared" ref="AE3398:AE3461" si="95">AG3398&amp;"_"&amp;AH3398&amp;"_"&amp;AI3398&amp;"_"&amp;AK3398&amp;"_"&amp;AF3398</f>
        <v>CAPFOR_568_41_3_202324</v>
      </c>
      <c r="AF3398" s="41">
        <v>202324</v>
      </c>
      <c r="AG3398" s="41" t="s">
        <v>46</v>
      </c>
      <c r="AH3398" s="41">
        <v>568</v>
      </c>
      <c r="AI3398" s="41">
        <v>41</v>
      </c>
      <c r="AJ3398" s="41" t="s">
        <v>2049</v>
      </c>
      <c r="AK3398" s="41">
        <v>3</v>
      </c>
      <c r="AL3398" s="186">
        <v>31700</v>
      </c>
    </row>
    <row r="3399" spans="31:38" x14ac:dyDescent="0.35">
      <c r="AE3399" s="41" t="str">
        <f t="shared" si="95"/>
        <v>CAPFOR_568_42_3_202324</v>
      </c>
      <c r="AF3399" s="41">
        <v>202324</v>
      </c>
      <c r="AG3399" s="41" t="s">
        <v>46</v>
      </c>
      <c r="AH3399" s="41">
        <v>568</v>
      </c>
      <c r="AI3399" s="41">
        <v>42</v>
      </c>
      <c r="AJ3399" s="41" t="s">
        <v>2050</v>
      </c>
      <c r="AK3399" s="41">
        <v>3</v>
      </c>
      <c r="AL3399" s="186">
        <v>0</v>
      </c>
    </row>
    <row r="3400" spans="31:38" x14ac:dyDescent="0.35">
      <c r="AE3400" s="41" t="str">
        <f t="shared" si="95"/>
        <v>CAPFOR_568_43_3_202324</v>
      </c>
      <c r="AF3400" s="41">
        <v>202324</v>
      </c>
      <c r="AG3400" s="41" t="s">
        <v>46</v>
      </c>
      <c r="AH3400" s="41">
        <v>568</v>
      </c>
      <c r="AI3400" s="41">
        <v>43</v>
      </c>
      <c r="AJ3400" s="41" t="s">
        <v>2051</v>
      </c>
      <c r="AK3400" s="41">
        <v>3</v>
      </c>
      <c r="AL3400" s="186">
        <v>16000</v>
      </c>
    </row>
    <row r="3401" spans="31:38" x14ac:dyDescent="0.35">
      <c r="AE3401" s="41" t="str">
        <f t="shared" si="95"/>
        <v>CAPFOR_568_44_3_202324</v>
      </c>
      <c r="AF3401" s="41">
        <v>202324</v>
      </c>
      <c r="AG3401" s="41" t="s">
        <v>46</v>
      </c>
      <c r="AH3401" s="41">
        <v>568</v>
      </c>
      <c r="AI3401" s="41">
        <v>44</v>
      </c>
      <c r="AJ3401" s="41" t="s">
        <v>3261</v>
      </c>
      <c r="AK3401" s="41">
        <v>3</v>
      </c>
      <c r="AL3401" s="186">
        <v>60000</v>
      </c>
    </row>
    <row r="3402" spans="31:38" x14ac:dyDescent="0.35">
      <c r="AE3402" s="41" t="str">
        <f t="shared" si="95"/>
        <v>CAPFOR_568_45_3_202324</v>
      </c>
      <c r="AF3402" s="41">
        <v>202324</v>
      </c>
      <c r="AG3402" s="41" t="s">
        <v>46</v>
      </c>
      <c r="AH3402" s="41">
        <v>568</v>
      </c>
      <c r="AI3402" s="41">
        <v>45</v>
      </c>
      <c r="AJ3402" s="41" t="s">
        <v>3262</v>
      </c>
      <c r="AK3402" s="41">
        <v>3</v>
      </c>
      <c r="AL3402" s="186">
        <v>70000</v>
      </c>
    </row>
    <row r="3403" spans="31:38" x14ac:dyDescent="0.35">
      <c r="AE3403" s="41" t="str">
        <f t="shared" si="95"/>
        <v>CAPFOR_568_46_3_202324</v>
      </c>
      <c r="AF3403" s="41">
        <v>202324</v>
      </c>
      <c r="AG3403" s="41" t="s">
        <v>46</v>
      </c>
      <c r="AH3403" s="41">
        <v>568</v>
      </c>
      <c r="AI3403" s="41">
        <v>46</v>
      </c>
      <c r="AJ3403" s="41" t="s">
        <v>2060</v>
      </c>
      <c r="AK3403" s="41">
        <v>3</v>
      </c>
      <c r="AL3403" s="186">
        <v>0</v>
      </c>
    </row>
    <row r="3404" spans="31:38" x14ac:dyDescent="0.35">
      <c r="AE3404" s="41" t="str">
        <f t="shared" si="95"/>
        <v>CAPFOR_568_47_3_202324</v>
      </c>
      <c r="AF3404" s="41">
        <v>202324</v>
      </c>
      <c r="AG3404" s="41" t="s">
        <v>46</v>
      </c>
      <c r="AH3404" s="41">
        <v>568</v>
      </c>
      <c r="AI3404" s="41">
        <v>47</v>
      </c>
      <c r="AJ3404" s="41" t="s">
        <v>2061</v>
      </c>
      <c r="AK3404" s="41">
        <v>3</v>
      </c>
      <c r="AL3404" s="186">
        <v>0</v>
      </c>
    </row>
    <row r="3405" spans="31:38" x14ac:dyDescent="0.35">
      <c r="AE3405" s="41" t="str">
        <f t="shared" si="95"/>
        <v>CAPFOR_568_48_3_202324</v>
      </c>
      <c r="AF3405" s="41">
        <v>202324</v>
      </c>
      <c r="AG3405" s="41" t="s">
        <v>46</v>
      </c>
      <c r="AH3405" s="41">
        <v>568</v>
      </c>
      <c r="AI3405" s="41">
        <v>48</v>
      </c>
      <c r="AJ3405" s="41" t="s">
        <v>2029</v>
      </c>
      <c r="AK3405" s="41">
        <v>3</v>
      </c>
      <c r="AL3405" s="186">
        <v>0</v>
      </c>
    </row>
    <row r="3406" spans="31:38" x14ac:dyDescent="0.35">
      <c r="AE3406" s="41" t="str">
        <f t="shared" si="95"/>
        <v>CAPFOR_568_49_3_202324</v>
      </c>
      <c r="AF3406" s="41">
        <v>202324</v>
      </c>
      <c r="AG3406" s="41" t="s">
        <v>46</v>
      </c>
      <c r="AH3406" s="41">
        <v>568</v>
      </c>
      <c r="AI3406" s="41">
        <v>49</v>
      </c>
      <c r="AJ3406" s="41" t="s">
        <v>2030</v>
      </c>
      <c r="AK3406" s="41">
        <v>3</v>
      </c>
      <c r="AL3406" s="186">
        <v>0</v>
      </c>
    </row>
    <row r="3407" spans="31:38" x14ac:dyDescent="0.35">
      <c r="AE3407" s="41" t="str">
        <f t="shared" si="95"/>
        <v>CAPFOR_568_50_3_202324</v>
      </c>
      <c r="AF3407" s="41">
        <v>202324</v>
      </c>
      <c r="AG3407" s="41" t="s">
        <v>46</v>
      </c>
      <c r="AH3407" s="41">
        <v>568</v>
      </c>
      <c r="AI3407" s="41">
        <v>50</v>
      </c>
      <c r="AJ3407" s="41" t="s">
        <v>2031</v>
      </c>
      <c r="AK3407" s="41">
        <v>3</v>
      </c>
      <c r="AL3407" s="186">
        <v>1500</v>
      </c>
    </row>
    <row r="3408" spans="31:38" x14ac:dyDescent="0.35">
      <c r="AE3408" s="41" t="str">
        <f t="shared" si="95"/>
        <v>CAPFOR_572_1_1_202324</v>
      </c>
      <c r="AF3408" s="41">
        <v>202324</v>
      </c>
      <c r="AG3408" s="41" t="s">
        <v>46</v>
      </c>
      <c r="AH3408" s="41">
        <v>572</v>
      </c>
      <c r="AI3408" s="41">
        <v>1</v>
      </c>
      <c r="AJ3408" s="41" t="s">
        <v>1334</v>
      </c>
      <c r="AK3408" s="41">
        <v>1</v>
      </c>
      <c r="AL3408" s="186">
        <v>0</v>
      </c>
    </row>
    <row r="3409" spans="31:38" x14ac:dyDescent="0.35">
      <c r="AE3409" s="41" t="str">
        <f t="shared" si="95"/>
        <v>CAPFOR_572_2_1_202324</v>
      </c>
      <c r="AF3409" s="41">
        <v>202324</v>
      </c>
      <c r="AG3409" s="41" t="s">
        <v>46</v>
      </c>
      <c r="AH3409" s="41">
        <v>572</v>
      </c>
      <c r="AI3409" s="41">
        <v>2</v>
      </c>
      <c r="AJ3409" s="41" t="s">
        <v>3254</v>
      </c>
      <c r="AK3409" s="41">
        <v>1</v>
      </c>
      <c r="AL3409" s="186">
        <v>0</v>
      </c>
    </row>
    <row r="3410" spans="31:38" x14ac:dyDescent="0.35">
      <c r="AE3410" s="41" t="str">
        <f t="shared" si="95"/>
        <v>CAPFOR_572_3_1_202324</v>
      </c>
      <c r="AF3410" s="41">
        <v>202324</v>
      </c>
      <c r="AG3410" s="41" t="s">
        <v>46</v>
      </c>
      <c r="AH3410" s="41">
        <v>572</v>
      </c>
      <c r="AI3410" s="41">
        <v>3</v>
      </c>
      <c r="AJ3410" s="41" t="s">
        <v>3165</v>
      </c>
      <c r="AK3410" s="41">
        <v>1</v>
      </c>
      <c r="AL3410" s="186">
        <v>0</v>
      </c>
    </row>
    <row r="3411" spans="31:38" x14ac:dyDescent="0.35">
      <c r="AE3411" s="41" t="str">
        <f t="shared" si="95"/>
        <v>CAPFOR_572_4_1_202324</v>
      </c>
      <c r="AF3411" s="41">
        <v>202324</v>
      </c>
      <c r="AG3411" s="41" t="s">
        <v>46</v>
      </c>
      <c r="AH3411" s="41">
        <v>572</v>
      </c>
      <c r="AI3411" s="41">
        <v>4</v>
      </c>
      <c r="AJ3411" s="41" t="s">
        <v>3255</v>
      </c>
      <c r="AK3411" s="41">
        <v>1</v>
      </c>
      <c r="AL3411" s="186">
        <v>0</v>
      </c>
    </row>
    <row r="3412" spans="31:38" x14ac:dyDescent="0.35">
      <c r="AE3412" s="41" t="str">
        <f t="shared" si="95"/>
        <v>CAPFOR_572_5_1_202324</v>
      </c>
      <c r="AF3412" s="41">
        <v>202324</v>
      </c>
      <c r="AG3412" s="41" t="s">
        <v>46</v>
      </c>
      <c r="AH3412" s="41">
        <v>572</v>
      </c>
      <c r="AI3412" s="41">
        <v>5</v>
      </c>
      <c r="AJ3412" s="41" t="s">
        <v>664</v>
      </c>
      <c r="AK3412" s="41">
        <v>1</v>
      </c>
      <c r="AL3412" s="186">
        <v>0</v>
      </c>
    </row>
    <row r="3413" spans="31:38" x14ac:dyDescent="0.35">
      <c r="AE3413" s="41" t="str">
        <f t="shared" si="95"/>
        <v>CAPFOR_572_6_1_202324</v>
      </c>
      <c r="AF3413" s="41">
        <v>202324</v>
      </c>
      <c r="AG3413" s="41" t="s">
        <v>46</v>
      </c>
      <c r="AH3413" s="41">
        <v>572</v>
      </c>
      <c r="AI3413" s="41">
        <v>6</v>
      </c>
      <c r="AJ3413" s="41" t="s">
        <v>3192</v>
      </c>
      <c r="AK3413" s="41">
        <v>1</v>
      </c>
      <c r="AL3413" s="186">
        <v>0</v>
      </c>
    </row>
    <row r="3414" spans="31:38" x14ac:dyDescent="0.35">
      <c r="AE3414" s="41" t="str">
        <f t="shared" si="95"/>
        <v>CAPFOR_572_7_1_202324</v>
      </c>
      <c r="AF3414" s="41">
        <v>202324</v>
      </c>
      <c r="AG3414" s="41" t="s">
        <v>46</v>
      </c>
      <c r="AH3414" s="41">
        <v>572</v>
      </c>
      <c r="AI3414" s="41">
        <v>7</v>
      </c>
      <c r="AJ3414" s="41" t="s">
        <v>2157</v>
      </c>
      <c r="AK3414" s="41">
        <v>1</v>
      </c>
      <c r="AL3414" s="186">
        <v>0</v>
      </c>
    </row>
    <row r="3415" spans="31:38" x14ac:dyDescent="0.35">
      <c r="AE3415" s="41" t="str">
        <f t="shared" si="95"/>
        <v>CAPFOR_572_8_1_202324</v>
      </c>
      <c r="AF3415" s="41">
        <v>202324</v>
      </c>
      <c r="AG3415" s="41" t="s">
        <v>46</v>
      </c>
      <c r="AH3415" s="41">
        <v>572</v>
      </c>
      <c r="AI3415" s="41">
        <v>8</v>
      </c>
      <c r="AJ3415" s="41" t="s">
        <v>3449</v>
      </c>
      <c r="AK3415" s="41">
        <v>1</v>
      </c>
      <c r="AL3415" s="186">
        <v>0</v>
      </c>
    </row>
    <row r="3416" spans="31:38" x14ac:dyDescent="0.35">
      <c r="AE3416" s="41" t="str">
        <f t="shared" si="95"/>
        <v>CAPFOR_572_9_1_202324</v>
      </c>
      <c r="AF3416" s="41">
        <v>202324</v>
      </c>
      <c r="AG3416" s="41" t="s">
        <v>46</v>
      </c>
      <c r="AH3416" s="41">
        <v>572</v>
      </c>
      <c r="AI3416" s="41">
        <v>9</v>
      </c>
      <c r="AJ3416" s="41" t="s">
        <v>2322</v>
      </c>
      <c r="AK3416" s="41">
        <v>1</v>
      </c>
      <c r="AL3416" s="186">
        <v>0</v>
      </c>
    </row>
    <row r="3417" spans="31:38" x14ac:dyDescent="0.35">
      <c r="AE3417" s="41" t="str">
        <f t="shared" si="95"/>
        <v>CAPFOR_572_10_1_202324</v>
      </c>
      <c r="AF3417" s="41">
        <v>202324</v>
      </c>
      <c r="AG3417" s="41" t="s">
        <v>46</v>
      </c>
      <c r="AH3417" s="41">
        <v>572</v>
      </c>
      <c r="AI3417" s="41">
        <v>10</v>
      </c>
      <c r="AJ3417" s="41" t="s">
        <v>3196</v>
      </c>
      <c r="AK3417" s="41">
        <v>1</v>
      </c>
      <c r="AL3417" s="186">
        <v>0</v>
      </c>
    </row>
    <row r="3418" spans="31:38" x14ac:dyDescent="0.35">
      <c r="AE3418" s="41" t="str">
        <f t="shared" si="95"/>
        <v>CAPFOR_572_11_1_202324</v>
      </c>
      <c r="AF3418" s="41">
        <v>202324</v>
      </c>
      <c r="AG3418" s="41" t="s">
        <v>46</v>
      </c>
      <c r="AH3418" s="41">
        <v>572</v>
      </c>
      <c r="AI3418" s="41">
        <v>11</v>
      </c>
      <c r="AJ3418" s="41" t="s">
        <v>3450</v>
      </c>
      <c r="AK3418" s="41">
        <v>1</v>
      </c>
      <c r="AL3418" s="186">
        <v>0</v>
      </c>
    </row>
    <row r="3419" spans="31:38" x14ac:dyDescent="0.35">
      <c r="AE3419" s="41" t="str">
        <f t="shared" si="95"/>
        <v>CAPFOR_572_12_1_202324</v>
      </c>
      <c r="AF3419" s="41">
        <v>202324</v>
      </c>
      <c r="AG3419" s="41" t="s">
        <v>46</v>
      </c>
      <c r="AH3419" s="41">
        <v>572</v>
      </c>
      <c r="AI3419" s="41">
        <v>12</v>
      </c>
      <c r="AJ3419" s="41" t="s">
        <v>3170</v>
      </c>
      <c r="AK3419" s="41">
        <v>1</v>
      </c>
      <c r="AL3419" s="186">
        <v>9436</v>
      </c>
    </row>
    <row r="3420" spans="31:38" x14ac:dyDescent="0.35">
      <c r="AE3420" s="41" t="str">
        <f t="shared" si="95"/>
        <v>CAPFOR_572_13_1_202324</v>
      </c>
      <c r="AF3420" s="41">
        <v>202324</v>
      </c>
      <c r="AG3420" s="41" t="s">
        <v>46</v>
      </c>
      <c r="AH3420" s="41">
        <v>572</v>
      </c>
      <c r="AI3420" s="41">
        <v>13</v>
      </c>
      <c r="AJ3420" s="41" t="s">
        <v>3451</v>
      </c>
      <c r="AK3420" s="41">
        <v>1</v>
      </c>
      <c r="AL3420" s="186">
        <v>9436</v>
      </c>
    </row>
    <row r="3421" spans="31:38" x14ac:dyDescent="0.35">
      <c r="AE3421" s="41" t="str">
        <f t="shared" si="95"/>
        <v>CAPFOR_572_14_1_202324</v>
      </c>
      <c r="AF3421" s="41">
        <v>202324</v>
      </c>
      <c r="AG3421" s="41" t="s">
        <v>46</v>
      </c>
      <c r="AH3421" s="41">
        <v>572</v>
      </c>
      <c r="AI3421" s="41">
        <v>14</v>
      </c>
      <c r="AJ3421" s="41" t="s">
        <v>3452</v>
      </c>
      <c r="AK3421" s="41">
        <v>1</v>
      </c>
      <c r="AL3421" s="186">
        <v>0</v>
      </c>
    </row>
    <row r="3422" spans="31:38" x14ac:dyDescent="0.35">
      <c r="AE3422" s="41" t="str">
        <f t="shared" si="95"/>
        <v>CAPFOR_572_15_1_202324</v>
      </c>
      <c r="AF3422" s="41">
        <v>202324</v>
      </c>
      <c r="AG3422" s="41" t="s">
        <v>46</v>
      </c>
      <c r="AH3422" s="41">
        <v>572</v>
      </c>
      <c r="AI3422" s="41">
        <v>15</v>
      </c>
      <c r="AJ3422" s="41" t="s">
        <v>3256</v>
      </c>
      <c r="AK3422" s="41">
        <v>1</v>
      </c>
      <c r="AL3422" s="186">
        <v>0</v>
      </c>
    </row>
    <row r="3423" spans="31:38" x14ac:dyDescent="0.35">
      <c r="AE3423" s="41" t="str">
        <f t="shared" si="95"/>
        <v>CAPFOR_572_16_1_202324</v>
      </c>
      <c r="AF3423" s="41">
        <v>202324</v>
      </c>
      <c r="AG3423" s="41" t="s">
        <v>46</v>
      </c>
      <c r="AH3423" s="41">
        <v>572</v>
      </c>
      <c r="AI3423" s="41">
        <v>16</v>
      </c>
      <c r="AJ3423" s="41" t="s">
        <v>3453</v>
      </c>
      <c r="AK3423" s="41">
        <v>1</v>
      </c>
      <c r="AL3423" s="186">
        <v>9436</v>
      </c>
    </row>
    <row r="3424" spans="31:38" x14ac:dyDescent="0.35">
      <c r="AE3424" s="41" t="str">
        <f t="shared" si="95"/>
        <v>CAPFOR_572_17_1_202324</v>
      </c>
      <c r="AF3424" s="41">
        <v>202324</v>
      </c>
      <c r="AG3424" s="41" t="s">
        <v>46</v>
      </c>
      <c r="AH3424" s="41">
        <v>572</v>
      </c>
      <c r="AI3424" s="41">
        <v>17</v>
      </c>
      <c r="AJ3424" s="41" t="s">
        <v>2010</v>
      </c>
      <c r="AK3424" s="41">
        <v>1</v>
      </c>
      <c r="AL3424" s="186">
        <v>0</v>
      </c>
    </row>
    <row r="3425" spans="31:38" x14ac:dyDescent="0.35">
      <c r="AE3425" s="41" t="str">
        <f t="shared" si="95"/>
        <v>CAPFOR_572_17.1_1_202324</v>
      </c>
      <c r="AF3425" s="41">
        <v>202324</v>
      </c>
      <c r="AG3425" s="41" t="s">
        <v>46</v>
      </c>
      <c r="AH3425" s="41">
        <v>572</v>
      </c>
      <c r="AI3425" s="41">
        <v>17.100000000000001</v>
      </c>
      <c r="AJ3425" s="41" t="s">
        <v>3494</v>
      </c>
      <c r="AK3425" s="41">
        <v>1</v>
      </c>
      <c r="AL3425" s="186">
        <v>0</v>
      </c>
    </row>
    <row r="3426" spans="31:38" x14ac:dyDescent="0.35">
      <c r="AE3426" s="41" t="str">
        <f t="shared" si="95"/>
        <v>CAPFOR_572_19_3_202324</v>
      </c>
      <c r="AF3426" s="41">
        <v>202324</v>
      </c>
      <c r="AG3426" s="41" t="s">
        <v>46</v>
      </c>
      <c r="AH3426" s="41">
        <v>572</v>
      </c>
      <c r="AI3426" s="41">
        <v>19</v>
      </c>
      <c r="AJ3426" s="41" t="s">
        <v>3258</v>
      </c>
      <c r="AK3426" s="41">
        <v>3</v>
      </c>
      <c r="AL3426" s="186">
        <v>9436</v>
      </c>
    </row>
    <row r="3427" spans="31:38" x14ac:dyDescent="0.35">
      <c r="AE3427" s="41" t="str">
        <f t="shared" si="95"/>
        <v>CAPFOR_572_20_3_202324</v>
      </c>
      <c r="AF3427" s="41">
        <v>202324</v>
      </c>
      <c r="AG3427" s="41" t="s">
        <v>46</v>
      </c>
      <c r="AH3427" s="41">
        <v>572</v>
      </c>
      <c r="AI3427" s="41">
        <v>20</v>
      </c>
      <c r="AJ3427" s="41" t="s">
        <v>1308</v>
      </c>
      <c r="AK3427" s="41">
        <v>3</v>
      </c>
      <c r="AL3427" s="186">
        <v>0</v>
      </c>
    </row>
    <row r="3428" spans="31:38" x14ac:dyDescent="0.35">
      <c r="AE3428" s="41" t="str">
        <f t="shared" si="95"/>
        <v>CAPFOR_572_21_3_202324</v>
      </c>
      <c r="AF3428" s="41">
        <v>202324</v>
      </c>
      <c r="AG3428" s="41" t="s">
        <v>46</v>
      </c>
      <c r="AH3428" s="41">
        <v>572</v>
      </c>
      <c r="AI3428" s="41">
        <v>21</v>
      </c>
      <c r="AJ3428" s="41" t="s">
        <v>1309</v>
      </c>
      <c r="AK3428" s="41">
        <v>3</v>
      </c>
      <c r="AL3428" s="186">
        <v>1040</v>
      </c>
    </row>
    <row r="3429" spans="31:38" x14ac:dyDescent="0.35">
      <c r="AE3429" s="41" t="str">
        <f t="shared" si="95"/>
        <v>CAPFOR_572_22_3_202324</v>
      </c>
      <c r="AF3429" s="41">
        <v>202324</v>
      </c>
      <c r="AG3429" s="41" t="s">
        <v>46</v>
      </c>
      <c r="AH3429" s="41">
        <v>572</v>
      </c>
      <c r="AI3429" s="41">
        <v>22</v>
      </c>
      <c r="AJ3429" s="41" t="s">
        <v>3454</v>
      </c>
      <c r="AK3429" s="41">
        <v>3</v>
      </c>
      <c r="AL3429" s="186">
        <v>1040</v>
      </c>
    </row>
    <row r="3430" spans="31:38" x14ac:dyDescent="0.35">
      <c r="AE3430" s="41" t="str">
        <f t="shared" si="95"/>
        <v>CAPFOR_572_23_3_202324</v>
      </c>
      <c r="AF3430" s="41">
        <v>202324</v>
      </c>
      <c r="AG3430" s="41" t="s">
        <v>46</v>
      </c>
      <c r="AH3430" s="41">
        <v>572</v>
      </c>
      <c r="AI3430" s="41">
        <v>23</v>
      </c>
      <c r="AJ3430" s="41" t="s">
        <v>2027</v>
      </c>
      <c r="AK3430" s="41">
        <v>3</v>
      </c>
      <c r="AL3430" s="186">
        <v>0</v>
      </c>
    </row>
    <row r="3431" spans="31:38" x14ac:dyDescent="0.35">
      <c r="AE3431" s="41" t="str">
        <f t="shared" si="95"/>
        <v>CAPFOR_572_25_3_202324</v>
      </c>
      <c r="AF3431" s="41">
        <v>202324</v>
      </c>
      <c r="AG3431" s="41" t="s">
        <v>46</v>
      </c>
      <c r="AH3431" s="41">
        <v>572</v>
      </c>
      <c r="AI3431" s="41">
        <v>25</v>
      </c>
      <c r="AJ3431" s="41" t="s">
        <v>1370</v>
      </c>
      <c r="AK3431" s="41">
        <v>3</v>
      </c>
      <c r="AL3431" s="186">
        <v>0</v>
      </c>
    </row>
    <row r="3432" spans="31:38" x14ac:dyDescent="0.35">
      <c r="AE3432" s="41" t="str">
        <f t="shared" si="95"/>
        <v>CAPFOR_572_26_3_202324</v>
      </c>
      <c r="AF3432" s="41">
        <v>202324</v>
      </c>
      <c r="AG3432" s="41" t="s">
        <v>46</v>
      </c>
      <c r="AH3432" s="41">
        <v>572</v>
      </c>
      <c r="AI3432" s="41">
        <v>26</v>
      </c>
      <c r="AJ3432" s="41" t="s">
        <v>2032</v>
      </c>
      <c r="AK3432" s="41">
        <v>3</v>
      </c>
      <c r="AL3432" s="186">
        <v>1040</v>
      </c>
    </row>
    <row r="3433" spans="31:38" x14ac:dyDescent="0.35">
      <c r="AE3433" s="41" t="str">
        <f t="shared" si="95"/>
        <v>CAPFOR_572_27_3_202324</v>
      </c>
      <c r="AF3433" s="41">
        <v>202324</v>
      </c>
      <c r="AG3433" s="41" t="s">
        <v>46</v>
      </c>
      <c r="AH3433" s="41">
        <v>572</v>
      </c>
      <c r="AI3433" s="41">
        <v>27</v>
      </c>
      <c r="AJ3433" s="41" t="s">
        <v>2033</v>
      </c>
      <c r="AK3433" s="41">
        <v>3</v>
      </c>
      <c r="AL3433" s="186">
        <v>0</v>
      </c>
    </row>
    <row r="3434" spans="31:38" x14ac:dyDescent="0.35">
      <c r="AE3434" s="41" t="str">
        <f t="shared" si="95"/>
        <v>CAPFOR_572_28_3_202324</v>
      </c>
      <c r="AF3434" s="41">
        <v>202324</v>
      </c>
      <c r="AG3434" s="41" t="s">
        <v>46</v>
      </c>
      <c r="AH3434" s="41">
        <v>572</v>
      </c>
      <c r="AI3434" s="41">
        <v>28</v>
      </c>
      <c r="AJ3434" s="41" t="s">
        <v>2034</v>
      </c>
      <c r="AK3434" s="41">
        <v>3</v>
      </c>
      <c r="AL3434" s="186">
        <v>0</v>
      </c>
    </row>
    <row r="3435" spans="31:38" x14ac:dyDescent="0.35">
      <c r="AE3435" s="41" t="str">
        <f t="shared" si="95"/>
        <v>CAPFOR_572_29_3_202324</v>
      </c>
      <c r="AF3435" s="41">
        <v>202324</v>
      </c>
      <c r="AG3435" s="41" t="s">
        <v>46</v>
      </c>
      <c r="AH3435" s="41">
        <v>572</v>
      </c>
      <c r="AI3435" s="41">
        <v>29</v>
      </c>
      <c r="AJ3435" s="41" t="s">
        <v>2035</v>
      </c>
      <c r="AK3435" s="41">
        <v>3</v>
      </c>
      <c r="AL3435" s="186">
        <v>0</v>
      </c>
    </row>
    <row r="3436" spans="31:38" x14ac:dyDescent="0.35">
      <c r="AE3436" s="41" t="str">
        <f t="shared" si="95"/>
        <v>CAPFOR_572_30_3_202324</v>
      </c>
      <c r="AF3436" s="41">
        <v>202324</v>
      </c>
      <c r="AG3436" s="41" t="s">
        <v>46</v>
      </c>
      <c r="AH3436" s="41">
        <v>572</v>
      </c>
      <c r="AI3436" s="41">
        <v>30</v>
      </c>
      <c r="AJ3436" s="41" t="s">
        <v>1357</v>
      </c>
      <c r="AK3436" s="41">
        <v>3</v>
      </c>
      <c r="AL3436" s="186">
        <v>0</v>
      </c>
    </row>
    <row r="3437" spans="31:38" x14ac:dyDescent="0.35">
      <c r="AE3437" s="41" t="str">
        <f t="shared" si="95"/>
        <v>CAPFOR_572_30.1_3_202324</v>
      </c>
      <c r="AF3437" s="41">
        <v>202324</v>
      </c>
      <c r="AG3437" s="41" t="s">
        <v>46</v>
      </c>
      <c r="AH3437" s="41">
        <v>572</v>
      </c>
      <c r="AI3437" s="41">
        <v>30.1</v>
      </c>
      <c r="AJ3437" s="41" t="s">
        <v>3616</v>
      </c>
      <c r="AK3437" s="41">
        <v>3</v>
      </c>
      <c r="AL3437" s="186">
        <v>0</v>
      </c>
    </row>
    <row r="3438" spans="31:38" x14ac:dyDescent="0.35">
      <c r="AE3438" s="41" t="str">
        <f t="shared" si="95"/>
        <v>CAPFOR_572_30.2_3_202324</v>
      </c>
      <c r="AF3438" s="41">
        <v>202324</v>
      </c>
      <c r="AG3438" s="41" t="s">
        <v>46</v>
      </c>
      <c r="AH3438" s="41">
        <v>572</v>
      </c>
      <c r="AI3438" s="41">
        <v>30.2</v>
      </c>
      <c r="AJ3438" s="41" t="s">
        <v>3617</v>
      </c>
      <c r="AK3438" s="41">
        <v>3</v>
      </c>
      <c r="AL3438" s="186">
        <v>0</v>
      </c>
    </row>
    <row r="3439" spans="31:38" x14ac:dyDescent="0.35">
      <c r="AE3439" s="41" t="str">
        <f t="shared" si="95"/>
        <v>CAPFOR_572_31_3_202324</v>
      </c>
      <c r="AF3439" s="41">
        <v>202324</v>
      </c>
      <c r="AG3439" s="41" t="s">
        <v>46</v>
      </c>
      <c r="AH3439" s="41">
        <v>572</v>
      </c>
      <c r="AI3439" s="41">
        <v>31</v>
      </c>
      <c r="AJ3439" s="41" t="s">
        <v>1358</v>
      </c>
      <c r="AK3439" s="41">
        <v>3</v>
      </c>
      <c r="AL3439" s="186">
        <v>8396</v>
      </c>
    </row>
    <row r="3440" spans="31:38" x14ac:dyDescent="0.35">
      <c r="AE3440" s="41" t="str">
        <f t="shared" si="95"/>
        <v>CAPFOR_572_31.1_3_202324</v>
      </c>
      <c r="AF3440" s="41">
        <v>202324</v>
      </c>
      <c r="AG3440" s="41" t="s">
        <v>46</v>
      </c>
      <c r="AH3440" s="41">
        <v>572</v>
      </c>
      <c r="AI3440" s="41">
        <v>31.1</v>
      </c>
      <c r="AJ3440" s="41" t="s">
        <v>2038</v>
      </c>
      <c r="AK3440" s="41">
        <v>3</v>
      </c>
      <c r="AL3440" s="186">
        <v>8396</v>
      </c>
    </row>
    <row r="3441" spans="31:38" x14ac:dyDescent="0.35">
      <c r="AE3441" s="41" t="str">
        <f t="shared" si="95"/>
        <v>CAPFOR_572_31.2_3_202324</v>
      </c>
      <c r="AF3441" s="41">
        <v>202324</v>
      </c>
      <c r="AG3441" s="41" t="s">
        <v>46</v>
      </c>
      <c r="AH3441" s="41">
        <v>572</v>
      </c>
      <c r="AI3441" s="41">
        <v>31.2</v>
      </c>
      <c r="AJ3441" s="41" t="s">
        <v>2039</v>
      </c>
      <c r="AK3441" s="41">
        <v>3</v>
      </c>
      <c r="AL3441" s="186">
        <v>0</v>
      </c>
    </row>
    <row r="3442" spans="31:38" x14ac:dyDescent="0.35">
      <c r="AE3442" s="41" t="str">
        <f t="shared" si="95"/>
        <v>CAPFOR_572_32_3_202324</v>
      </c>
      <c r="AF3442" s="41">
        <v>202324</v>
      </c>
      <c r="AG3442" s="41" t="s">
        <v>46</v>
      </c>
      <c r="AH3442" s="41">
        <v>572</v>
      </c>
      <c r="AI3442" s="41">
        <v>32</v>
      </c>
      <c r="AJ3442" s="41" t="s">
        <v>3455</v>
      </c>
      <c r="AK3442" s="41">
        <v>3</v>
      </c>
      <c r="AL3442" s="186">
        <v>9436</v>
      </c>
    </row>
    <row r="3443" spans="31:38" x14ac:dyDescent="0.35">
      <c r="AE3443" s="41" t="str">
        <f t="shared" si="95"/>
        <v>CAPFOR_572_33_3_202324</v>
      </c>
      <c r="AF3443" s="41">
        <v>202324</v>
      </c>
      <c r="AG3443" s="41" t="s">
        <v>46</v>
      </c>
      <c r="AH3443" s="41">
        <v>572</v>
      </c>
      <c r="AI3443" s="41">
        <v>33</v>
      </c>
      <c r="AJ3443" s="41" t="s">
        <v>2043</v>
      </c>
      <c r="AK3443" s="41">
        <v>3</v>
      </c>
      <c r="AL3443" s="186">
        <v>41447</v>
      </c>
    </row>
    <row r="3444" spans="31:38" x14ac:dyDescent="0.35">
      <c r="AE3444" s="41" t="str">
        <f t="shared" si="95"/>
        <v>CAPFOR_572_33.5_3_202324</v>
      </c>
      <c r="AF3444" s="41">
        <v>202324</v>
      </c>
      <c r="AG3444" s="41" t="s">
        <v>46</v>
      </c>
      <c r="AH3444" s="41">
        <v>572</v>
      </c>
      <c r="AI3444" s="41">
        <v>33.5</v>
      </c>
      <c r="AJ3444" s="41" t="s">
        <v>3281</v>
      </c>
      <c r="AK3444" s="41">
        <v>3</v>
      </c>
      <c r="AL3444" s="186">
        <v>0</v>
      </c>
    </row>
    <row r="3445" spans="31:38" x14ac:dyDescent="0.35">
      <c r="AE3445" s="41" t="str">
        <f t="shared" si="95"/>
        <v>CAPFOR_572_34_3_202324</v>
      </c>
      <c r="AF3445" s="41">
        <v>202324</v>
      </c>
      <c r="AG3445" s="41" t="s">
        <v>46</v>
      </c>
      <c r="AH3445" s="41">
        <v>572</v>
      </c>
      <c r="AI3445" s="41">
        <v>34</v>
      </c>
      <c r="AJ3445" s="41" t="s">
        <v>3456</v>
      </c>
      <c r="AK3445" s="41">
        <v>3</v>
      </c>
      <c r="AL3445" s="186">
        <v>8396</v>
      </c>
    </row>
    <row r="3446" spans="31:38" x14ac:dyDescent="0.35">
      <c r="AE3446" s="41" t="str">
        <f t="shared" si="95"/>
        <v>CAPFOR_572_35_3_202324</v>
      </c>
      <c r="AF3446" s="41">
        <v>202324</v>
      </c>
      <c r="AG3446" s="41" t="s">
        <v>46</v>
      </c>
      <c r="AH3446" s="41">
        <v>572</v>
      </c>
      <c r="AI3446" s="41">
        <v>35</v>
      </c>
      <c r="AJ3446" s="41" t="s">
        <v>2044</v>
      </c>
      <c r="AK3446" s="41">
        <v>3</v>
      </c>
      <c r="AL3446" s="186">
        <v>2687</v>
      </c>
    </row>
    <row r="3447" spans="31:38" x14ac:dyDescent="0.35">
      <c r="AE3447" s="41" t="str">
        <f t="shared" si="95"/>
        <v>CAPFOR_572_36_3_202324</v>
      </c>
      <c r="AF3447" s="41">
        <v>202324</v>
      </c>
      <c r="AG3447" s="41" t="s">
        <v>46</v>
      </c>
      <c r="AH3447" s="41">
        <v>572</v>
      </c>
      <c r="AI3447" s="41">
        <v>36</v>
      </c>
      <c r="AJ3447" s="41" t="s">
        <v>3457</v>
      </c>
      <c r="AK3447" s="41">
        <v>3</v>
      </c>
      <c r="AL3447" s="186">
        <v>5709</v>
      </c>
    </row>
    <row r="3448" spans="31:38" x14ac:dyDescent="0.35">
      <c r="AE3448" s="41" t="str">
        <f t="shared" si="95"/>
        <v>CAPFOR_572_37_3_202324</v>
      </c>
      <c r="AF3448" s="41">
        <v>202324</v>
      </c>
      <c r="AG3448" s="41" t="s">
        <v>46</v>
      </c>
      <c r="AH3448" s="41">
        <v>572</v>
      </c>
      <c r="AI3448" s="41">
        <v>37</v>
      </c>
      <c r="AJ3448" s="41" t="s">
        <v>3458</v>
      </c>
      <c r="AK3448" s="41">
        <v>3</v>
      </c>
      <c r="AL3448" s="186">
        <v>47156</v>
      </c>
    </row>
    <row r="3449" spans="31:38" x14ac:dyDescent="0.35">
      <c r="AE3449" s="41" t="str">
        <f t="shared" si="95"/>
        <v>CAPFOR_572_38_3_202324</v>
      </c>
      <c r="AF3449" s="41">
        <v>202324</v>
      </c>
      <c r="AG3449" s="41" t="s">
        <v>46</v>
      </c>
      <c r="AH3449" s="41">
        <v>572</v>
      </c>
      <c r="AI3449" s="41">
        <v>38</v>
      </c>
      <c r="AJ3449" s="41" t="s">
        <v>2046</v>
      </c>
      <c r="AK3449" s="41">
        <v>3</v>
      </c>
      <c r="AL3449" s="186">
        <v>32120</v>
      </c>
    </row>
    <row r="3450" spans="31:38" x14ac:dyDescent="0.35">
      <c r="AE3450" s="41" t="str">
        <f t="shared" si="95"/>
        <v>CAPFOR_572_39_3_202324</v>
      </c>
      <c r="AF3450" s="41">
        <v>202324</v>
      </c>
      <c r="AG3450" s="41" t="s">
        <v>46</v>
      </c>
      <c r="AH3450" s="41">
        <v>572</v>
      </c>
      <c r="AI3450" s="41">
        <v>39</v>
      </c>
      <c r="AJ3450" s="41" t="s">
        <v>2047</v>
      </c>
      <c r="AK3450" s="41">
        <v>3</v>
      </c>
      <c r="AL3450" s="186">
        <v>2095</v>
      </c>
    </row>
    <row r="3451" spans="31:38" x14ac:dyDescent="0.35">
      <c r="AE3451" s="41" t="str">
        <f t="shared" si="95"/>
        <v>CAPFOR_572_40_3_202324</v>
      </c>
      <c r="AF3451" s="41">
        <v>202324</v>
      </c>
      <c r="AG3451" s="41" t="s">
        <v>46</v>
      </c>
      <c r="AH3451" s="41">
        <v>572</v>
      </c>
      <c r="AI3451" s="41">
        <v>40</v>
      </c>
      <c r="AJ3451" s="41" t="s">
        <v>2048</v>
      </c>
      <c r="AK3451" s="41">
        <v>3</v>
      </c>
      <c r="AL3451" s="186">
        <v>0</v>
      </c>
    </row>
    <row r="3452" spans="31:38" x14ac:dyDescent="0.35">
      <c r="AE3452" s="41" t="str">
        <f t="shared" si="95"/>
        <v>CAPFOR_572_41_3_202324</v>
      </c>
      <c r="AF3452" s="41">
        <v>202324</v>
      </c>
      <c r="AG3452" s="41" t="s">
        <v>46</v>
      </c>
      <c r="AH3452" s="41">
        <v>572</v>
      </c>
      <c r="AI3452" s="41">
        <v>41</v>
      </c>
      <c r="AJ3452" s="41" t="s">
        <v>2049</v>
      </c>
      <c r="AK3452" s="41">
        <v>3</v>
      </c>
      <c r="AL3452" s="186">
        <v>37030</v>
      </c>
    </row>
    <row r="3453" spans="31:38" x14ac:dyDescent="0.35">
      <c r="AE3453" s="41" t="str">
        <f t="shared" si="95"/>
        <v>CAPFOR_572_42_3_202324</v>
      </c>
      <c r="AF3453" s="41">
        <v>202324</v>
      </c>
      <c r="AG3453" s="41" t="s">
        <v>46</v>
      </c>
      <c r="AH3453" s="41">
        <v>572</v>
      </c>
      <c r="AI3453" s="41">
        <v>42</v>
      </c>
      <c r="AJ3453" s="41" t="s">
        <v>2050</v>
      </c>
      <c r="AK3453" s="41">
        <v>3</v>
      </c>
      <c r="AL3453" s="186">
        <v>2796</v>
      </c>
    </row>
    <row r="3454" spans="31:38" x14ac:dyDescent="0.35">
      <c r="AE3454" s="41" t="str">
        <f t="shared" si="95"/>
        <v>CAPFOR_572_43_3_202324</v>
      </c>
      <c r="AF3454" s="41">
        <v>202324</v>
      </c>
      <c r="AG3454" s="41" t="s">
        <v>46</v>
      </c>
      <c r="AH3454" s="41">
        <v>572</v>
      </c>
      <c r="AI3454" s="41">
        <v>43</v>
      </c>
      <c r="AJ3454" s="41" t="s">
        <v>2051</v>
      </c>
      <c r="AK3454" s="41">
        <v>3</v>
      </c>
      <c r="AL3454" s="186">
        <v>0</v>
      </c>
    </row>
    <row r="3455" spans="31:38" x14ac:dyDescent="0.35">
      <c r="AE3455" s="41" t="str">
        <f t="shared" si="95"/>
        <v>CAPFOR_572_44_3_202324</v>
      </c>
      <c r="AF3455" s="41">
        <v>202324</v>
      </c>
      <c r="AG3455" s="41" t="s">
        <v>46</v>
      </c>
      <c r="AH3455" s="41">
        <v>572</v>
      </c>
      <c r="AI3455" s="41">
        <v>44</v>
      </c>
      <c r="AJ3455" s="41" t="s">
        <v>3261</v>
      </c>
      <c r="AK3455" s="41">
        <v>3</v>
      </c>
      <c r="AL3455" s="186">
        <v>50000</v>
      </c>
    </row>
    <row r="3456" spans="31:38" x14ac:dyDescent="0.35">
      <c r="AE3456" s="41" t="str">
        <f t="shared" si="95"/>
        <v>CAPFOR_572_45_3_202324</v>
      </c>
      <c r="AF3456" s="41">
        <v>202324</v>
      </c>
      <c r="AG3456" s="41" t="s">
        <v>46</v>
      </c>
      <c r="AH3456" s="41">
        <v>572</v>
      </c>
      <c r="AI3456" s="41">
        <v>45</v>
      </c>
      <c r="AJ3456" s="41" t="s">
        <v>3262</v>
      </c>
      <c r="AK3456" s="41">
        <v>3</v>
      </c>
      <c r="AL3456" s="186">
        <v>55000</v>
      </c>
    </row>
    <row r="3457" spans="31:38" x14ac:dyDescent="0.35">
      <c r="AE3457" s="41" t="str">
        <f t="shared" si="95"/>
        <v>CAPFOR_572_46_3_202324</v>
      </c>
      <c r="AF3457" s="41">
        <v>202324</v>
      </c>
      <c r="AG3457" s="41" t="s">
        <v>46</v>
      </c>
      <c r="AH3457" s="41">
        <v>572</v>
      </c>
      <c r="AI3457" s="41">
        <v>46</v>
      </c>
      <c r="AJ3457" s="41" t="s">
        <v>2060</v>
      </c>
      <c r="AK3457" s="41">
        <v>3</v>
      </c>
      <c r="AL3457" s="186">
        <v>0</v>
      </c>
    </row>
    <row r="3458" spans="31:38" x14ac:dyDescent="0.35">
      <c r="AE3458" s="41" t="str">
        <f t="shared" si="95"/>
        <v>CAPFOR_572_47_3_202324</v>
      </c>
      <c r="AF3458" s="41">
        <v>202324</v>
      </c>
      <c r="AG3458" s="41" t="s">
        <v>46</v>
      </c>
      <c r="AH3458" s="41">
        <v>572</v>
      </c>
      <c r="AI3458" s="41">
        <v>47</v>
      </c>
      <c r="AJ3458" s="41" t="s">
        <v>2061</v>
      </c>
      <c r="AK3458" s="41">
        <v>3</v>
      </c>
      <c r="AL3458" s="186">
        <v>0</v>
      </c>
    </row>
    <row r="3459" spans="31:38" x14ac:dyDescent="0.35">
      <c r="AE3459" s="41" t="str">
        <f t="shared" si="95"/>
        <v>CAPFOR_572_48_3_202324</v>
      </c>
      <c r="AF3459" s="41">
        <v>202324</v>
      </c>
      <c r="AG3459" s="41" t="s">
        <v>46</v>
      </c>
      <c r="AH3459" s="41">
        <v>572</v>
      </c>
      <c r="AI3459" s="41">
        <v>48</v>
      </c>
      <c r="AJ3459" s="41" t="s">
        <v>2029</v>
      </c>
      <c r="AK3459" s="41">
        <v>3</v>
      </c>
      <c r="AL3459" s="186">
        <v>0</v>
      </c>
    </row>
    <row r="3460" spans="31:38" x14ac:dyDescent="0.35">
      <c r="AE3460" s="41" t="str">
        <f t="shared" si="95"/>
        <v>CAPFOR_572_49_3_202324</v>
      </c>
      <c r="AF3460" s="41">
        <v>202324</v>
      </c>
      <c r="AG3460" s="41" t="s">
        <v>46</v>
      </c>
      <c r="AH3460" s="41">
        <v>572</v>
      </c>
      <c r="AI3460" s="41">
        <v>49</v>
      </c>
      <c r="AJ3460" s="41" t="s">
        <v>2030</v>
      </c>
      <c r="AK3460" s="41">
        <v>3</v>
      </c>
      <c r="AL3460" s="186">
        <v>0</v>
      </c>
    </row>
    <row r="3461" spans="31:38" x14ac:dyDescent="0.35">
      <c r="AE3461" s="41" t="str">
        <f t="shared" si="95"/>
        <v>CAPFOR_572_50_3_202324</v>
      </c>
      <c r="AF3461" s="41">
        <v>202324</v>
      </c>
      <c r="AG3461" s="41" t="s">
        <v>46</v>
      </c>
      <c r="AH3461" s="41">
        <v>572</v>
      </c>
      <c r="AI3461" s="41">
        <v>50</v>
      </c>
      <c r="AJ3461" s="41" t="s">
        <v>2031</v>
      </c>
      <c r="AK3461" s="41">
        <v>3</v>
      </c>
      <c r="AL3461" s="186">
        <v>0</v>
      </c>
    </row>
    <row r="3462" spans="31:38" x14ac:dyDescent="0.35">
      <c r="AE3462" s="41" t="str">
        <f t="shared" ref="AE3462:AE3525" si="96">AG3462&amp;"_"&amp;AH3462&amp;"_"&amp;AI3462&amp;"_"&amp;AK3462&amp;"_"&amp;AF3462</f>
        <v>CAPFOR_574_1_1_202324</v>
      </c>
      <c r="AF3462" s="41">
        <v>202324</v>
      </c>
      <c r="AG3462" s="41" t="s">
        <v>46</v>
      </c>
      <c r="AH3462" s="41">
        <v>574</v>
      </c>
      <c r="AI3462" s="41">
        <v>1</v>
      </c>
      <c r="AJ3462" s="41" t="s">
        <v>1334</v>
      </c>
      <c r="AK3462" s="41">
        <v>1</v>
      </c>
      <c r="AL3462" s="186">
        <v>0</v>
      </c>
    </row>
    <row r="3463" spans="31:38" x14ac:dyDescent="0.35">
      <c r="AE3463" s="41" t="str">
        <f t="shared" si="96"/>
        <v>CAPFOR_574_2_1_202324</v>
      </c>
      <c r="AF3463" s="41">
        <v>202324</v>
      </c>
      <c r="AG3463" s="41" t="s">
        <v>46</v>
      </c>
      <c r="AH3463" s="41">
        <v>574</v>
      </c>
      <c r="AI3463" s="41">
        <v>2</v>
      </c>
      <c r="AJ3463" s="41" t="s">
        <v>3254</v>
      </c>
      <c r="AK3463" s="41">
        <v>1</v>
      </c>
      <c r="AL3463" s="186">
        <v>0</v>
      </c>
    </row>
    <row r="3464" spans="31:38" x14ac:dyDescent="0.35">
      <c r="AE3464" s="41" t="str">
        <f t="shared" si="96"/>
        <v>CAPFOR_574_3_1_202324</v>
      </c>
      <c r="AF3464" s="41">
        <v>202324</v>
      </c>
      <c r="AG3464" s="41" t="s">
        <v>46</v>
      </c>
      <c r="AH3464" s="41">
        <v>574</v>
      </c>
      <c r="AI3464" s="41">
        <v>3</v>
      </c>
      <c r="AJ3464" s="41" t="s">
        <v>3165</v>
      </c>
      <c r="AK3464" s="41">
        <v>1</v>
      </c>
      <c r="AL3464" s="186">
        <v>0</v>
      </c>
    </row>
    <row r="3465" spans="31:38" x14ac:dyDescent="0.35">
      <c r="AE3465" s="41" t="str">
        <f t="shared" si="96"/>
        <v>CAPFOR_574_4_1_202324</v>
      </c>
      <c r="AF3465" s="41">
        <v>202324</v>
      </c>
      <c r="AG3465" s="41" t="s">
        <v>46</v>
      </c>
      <c r="AH3465" s="41">
        <v>574</v>
      </c>
      <c r="AI3465" s="41">
        <v>4</v>
      </c>
      <c r="AJ3465" s="41" t="s">
        <v>3255</v>
      </c>
      <c r="AK3465" s="41">
        <v>1</v>
      </c>
      <c r="AL3465" s="186">
        <v>0</v>
      </c>
    </row>
    <row r="3466" spans="31:38" x14ac:dyDescent="0.35">
      <c r="AE3466" s="41" t="str">
        <f t="shared" si="96"/>
        <v>CAPFOR_574_5_1_202324</v>
      </c>
      <c r="AF3466" s="41">
        <v>202324</v>
      </c>
      <c r="AG3466" s="41" t="s">
        <v>46</v>
      </c>
      <c r="AH3466" s="41">
        <v>574</v>
      </c>
      <c r="AI3466" s="41">
        <v>5</v>
      </c>
      <c r="AJ3466" s="41" t="s">
        <v>664</v>
      </c>
      <c r="AK3466" s="41">
        <v>1</v>
      </c>
      <c r="AL3466" s="186">
        <v>0</v>
      </c>
    </row>
    <row r="3467" spans="31:38" x14ac:dyDescent="0.35">
      <c r="AE3467" s="41" t="str">
        <f t="shared" si="96"/>
        <v>CAPFOR_574_6_1_202324</v>
      </c>
      <c r="AF3467" s="41">
        <v>202324</v>
      </c>
      <c r="AG3467" s="41" t="s">
        <v>46</v>
      </c>
      <c r="AH3467" s="41">
        <v>574</v>
      </c>
      <c r="AI3467" s="41">
        <v>6</v>
      </c>
      <c r="AJ3467" s="41" t="s">
        <v>3192</v>
      </c>
      <c r="AK3467" s="41">
        <v>1</v>
      </c>
      <c r="AL3467" s="186">
        <v>0</v>
      </c>
    </row>
    <row r="3468" spans="31:38" x14ac:dyDescent="0.35">
      <c r="AE3468" s="41" t="str">
        <f t="shared" si="96"/>
        <v>CAPFOR_574_7_1_202324</v>
      </c>
      <c r="AF3468" s="41">
        <v>202324</v>
      </c>
      <c r="AG3468" s="41" t="s">
        <v>46</v>
      </c>
      <c r="AH3468" s="41">
        <v>574</v>
      </c>
      <c r="AI3468" s="41">
        <v>7</v>
      </c>
      <c r="AJ3468" s="41" t="s">
        <v>2157</v>
      </c>
      <c r="AK3468" s="41">
        <v>1</v>
      </c>
      <c r="AL3468" s="186">
        <v>0</v>
      </c>
    </row>
    <row r="3469" spans="31:38" x14ac:dyDescent="0.35">
      <c r="AE3469" s="41" t="str">
        <f t="shared" si="96"/>
        <v>CAPFOR_574_8_1_202324</v>
      </c>
      <c r="AF3469" s="41">
        <v>202324</v>
      </c>
      <c r="AG3469" s="41" t="s">
        <v>46</v>
      </c>
      <c r="AH3469" s="41">
        <v>574</v>
      </c>
      <c r="AI3469" s="41">
        <v>8</v>
      </c>
      <c r="AJ3469" s="41" t="s">
        <v>3449</v>
      </c>
      <c r="AK3469" s="41">
        <v>1</v>
      </c>
      <c r="AL3469" s="186">
        <v>0</v>
      </c>
    </row>
    <row r="3470" spans="31:38" x14ac:dyDescent="0.35">
      <c r="AE3470" s="41" t="str">
        <f t="shared" si="96"/>
        <v>CAPFOR_574_9_1_202324</v>
      </c>
      <c r="AF3470" s="41">
        <v>202324</v>
      </c>
      <c r="AG3470" s="41" t="s">
        <v>46</v>
      </c>
      <c r="AH3470" s="41">
        <v>574</v>
      </c>
      <c r="AI3470" s="41">
        <v>9</v>
      </c>
      <c r="AJ3470" s="41" t="s">
        <v>2322</v>
      </c>
      <c r="AK3470" s="41">
        <v>1</v>
      </c>
      <c r="AL3470" s="186">
        <v>0</v>
      </c>
    </row>
    <row r="3471" spans="31:38" x14ac:dyDescent="0.35">
      <c r="AE3471" s="41" t="str">
        <f t="shared" si="96"/>
        <v>CAPFOR_574_10_1_202324</v>
      </c>
      <c r="AF3471" s="41">
        <v>202324</v>
      </c>
      <c r="AG3471" s="41" t="s">
        <v>46</v>
      </c>
      <c r="AH3471" s="41">
        <v>574</v>
      </c>
      <c r="AI3471" s="41">
        <v>10</v>
      </c>
      <c r="AJ3471" s="41" t="s">
        <v>3196</v>
      </c>
      <c r="AK3471" s="41">
        <v>1</v>
      </c>
      <c r="AL3471" s="186">
        <v>0</v>
      </c>
    </row>
    <row r="3472" spans="31:38" x14ac:dyDescent="0.35">
      <c r="AE3472" s="41" t="str">
        <f t="shared" si="96"/>
        <v>CAPFOR_574_11_1_202324</v>
      </c>
      <c r="AF3472" s="41">
        <v>202324</v>
      </c>
      <c r="AG3472" s="41" t="s">
        <v>46</v>
      </c>
      <c r="AH3472" s="41">
        <v>574</v>
      </c>
      <c r="AI3472" s="41">
        <v>11</v>
      </c>
      <c r="AJ3472" s="41" t="s">
        <v>3450</v>
      </c>
      <c r="AK3472" s="41">
        <v>1</v>
      </c>
      <c r="AL3472" s="186">
        <v>0</v>
      </c>
    </row>
    <row r="3473" spans="31:38" x14ac:dyDescent="0.35">
      <c r="AE3473" s="41" t="str">
        <f t="shared" si="96"/>
        <v>CAPFOR_574_12_1_202324</v>
      </c>
      <c r="AF3473" s="41">
        <v>202324</v>
      </c>
      <c r="AG3473" s="41" t="s">
        <v>46</v>
      </c>
      <c r="AH3473" s="41">
        <v>574</v>
      </c>
      <c r="AI3473" s="41">
        <v>12</v>
      </c>
      <c r="AJ3473" s="41" t="s">
        <v>3170</v>
      </c>
      <c r="AK3473" s="41">
        <v>1</v>
      </c>
      <c r="AL3473" s="186">
        <v>7487</v>
      </c>
    </row>
    <row r="3474" spans="31:38" x14ac:dyDescent="0.35">
      <c r="AE3474" s="41" t="str">
        <f t="shared" si="96"/>
        <v>CAPFOR_574_13_1_202324</v>
      </c>
      <c r="AF3474" s="41">
        <v>202324</v>
      </c>
      <c r="AG3474" s="41" t="s">
        <v>46</v>
      </c>
      <c r="AH3474" s="41">
        <v>574</v>
      </c>
      <c r="AI3474" s="41">
        <v>13</v>
      </c>
      <c r="AJ3474" s="41" t="s">
        <v>3451</v>
      </c>
      <c r="AK3474" s="41">
        <v>1</v>
      </c>
      <c r="AL3474" s="186">
        <v>7487</v>
      </c>
    </row>
    <row r="3475" spans="31:38" x14ac:dyDescent="0.35">
      <c r="AE3475" s="41" t="str">
        <f t="shared" si="96"/>
        <v>CAPFOR_574_14_1_202324</v>
      </c>
      <c r="AF3475" s="41">
        <v>202324</v>
      </c>
      <c r="AG3475" s="41" t="s">
        <v>46</v>
      </c>
      <c r="AH3475" s="41">
        <v>574</v>
      </c>
      <c r="AI3475" s="41">
        <v>14</v>
      </c>
      <c r="AJ3475" s="41" t="s">
        <v>3452</v>
      </c>
      <c r="AK3475" s="41">
        <v>1</v>
      </c>
      <c r="AL3475" s="186">
        <v>0</v>
      </c>
    </row>
    <row r="3476" spans="31:38" x14ac:dyDescent="0.35">
      <c r="AE3476" s="41" t="str">
        <f t="shared" si="96"/>
        <v>CAPFOR_574_15_1_202324</v>
      </c>
      <c r="AF3476" s="41">
        <v>202324</v>
      </c>
      <c r="AG3476" s="41" t="s">
        <v>46</v>
      </c>
      <c r="AH3476" s="41">
        <v>574</v>
      </c>
      <c r="AI3476" s="41">
        <v>15</v>
      </c>
      <c r="AJ3476" s="41" t="s">
        <v>3256</v>
      </c>
      <c r="AK3476" s="41">
        <v>1</v>
      </c>
      <c r="AL3476" s="186">
        <v>0</v>
      </c>
    </row>
    <row r="3477" spans="31:38" x14ac:dyDescent="0.35">
      <c r="AE3477" s="41" t="str">
        <f t="shared" si="96"/>
        <v>CAPFOR_574_16_1_202324</v>
      </c>
      <c r="AF3477" s="41">
        <v>202324</v>
      </c>
      <c r="AG3477" s="41" t="s">
        <v>46</v>
      </c>
      <c r="AH3477" s="41">
        <v>574</v>
      </c>
      <c r="AI3477" s="41">
        <v>16</v>
      </c>
      <c r="AJ3477" s="41" t="s">
        <v>3453</v>
      </c>
      <c r="AK3477" s="41">
        <v>1</v>
      </c>
      <c r="AL3477" s="186">
        <v>7487</v>
      </c>
    </row>
    <row r="3478" spans="31:38" x14ac:dyDescent="0.35">
      <c r="AE3478" s="41" t="str">
        <f t="shared" si="96"/>
        <v>CAPFOR_574_17_1_202324</v>
      </c>
      <c r="AF3478" s="41">
        <v>202324</v>
      </c>
      <c r="AG3478" s="41" t="s">
        <v>46</v>
      </c>
      <c r="AH3478" s="41">
        <v>574</v>
      </c>
      <c r="AI3478" s="41">
        <v>17</v>
      </c>
      <c r="AJ3478" s="41" t="s">
        <v>2010</v>
      </c>
      <c r="AK3478" s="41">
        <v>1</v>
      </c>
      <c r="AL3478" s="186">
        <v>0</v>
      </c>
    </row>
    <row r="3479" spans="31:38" x14ac:dyDescent="0.35">
      <c r="AE3479" s="41" t="str">
        <f t="shared" si="96"/>
        <v>CAPFOR_574_17.1_1_202324</v>
      </c>
      <c r="AF3479" s="41">
        <v>202324</v>
      </c>
      <c r="AG3479" s="41" t="s">
        <v>46</v>
      </c>
      <c r="AH3479" s="41">
        <v>574</v>
      </c>
      <c r="AI3479" s="41">
        <v>17.100000000000001</v>
      </c>
      <c r="AJ3479" s="41" t="s">
        <v>3494</v>
      </c>
      <c r="AK3479" s="41">
        <v>1</v>
      </c>
      <c r="AL3479" s="186">
        <v>0</v>
      </c>
    </row>
    <row r="3480" spans="31:38" x14ac:dyDescent="0.35">
      <c r="AE3480" s="41" t="str">
        <f t="shared" si="96"/>
        <v>CAPFOR_574_19_3_202324</v>
      </c>
      <c r="AF3480" s="41">
        <v>202324</v>
      </c>
      <c r="AG3480" s="41" t="s">
        <v>46</v>
      </c>
      <c r="AH3480" s="41">
        <v>574</v>
      </c>
      <c r="AI3480" s="41">
        <v>19</v>
      </c>
      <c r="AJ3480" s="41" t="s">
        <v>3258</v>
      </c>
      <c r="AK3480" s="41">
        <v>3</v>
      </c>
      <c r="AL3480" s="186">
        <v>7487</v>
      </c>
    </row>
    <row r="3481" spans="31:38" x14ac:dyDescent="0.35">
      <c r="AE3481" s="41" t="str">
        <f t="shared" si="96"/>
        <v>CAPFOR_574_20_3_202324</v>
      </c>
      <c r="AF3481" s="41">
        <v>202324</v>
      </c>
      <c r="AG3481" s="41" t="s">
        <v>46</v>
      </c>
      <c r="AH3481" s="41">
        <v>574</v>
      </c>
      <c r="AI3481" s="41">
        <v>20</v>
      </c>
      <c r="AJ3481" s="41" t="s">
        <v>1308</v>
      </c>
      <c r="AK3481" s="41">
        <v>3</v>
      </c>
      <c r="AL3481" s="186">
        <v>0</v>
      </c>
    </row>
    <row r="3482" spans="31:38" x14ac:dyDescent="0.35">
      <c r="AE3482" s="41" t="str">
        <f t="shared" si="96"/>
        <v>CAPFOR_574_21_3_202324</v>
      </c>
      <c r="AF3482" s="41">
        <v>202324</v>
      </c>
      <c r="AG3482" s="41" t="s">
        <v>46</v>
      </c>
      <c r="AH3482" s="41">
        <v>574</v>
      </c>
      <c r="AI3482" s="41">
        <v>21</v>
      </c>
      <c r="AJ3482" s="41" t="s">
        <v>1309</v>
      </c>
      <c r="AK3482" s="41">
        <v>3</v>
      </c>
      <c r="AL3482" s="186">
        <v>0</v>
      </c>
    </row>
    <row r="3483" spans="31:38" x14ac:dyDescent="0.35">
      <c r="AE3483" s="41" t="str">
        <f t="shared" si="96"/>
        <v>CAPFOR_574_22_3_202324</v>
      </c>
      <c r="AF3483" s="41">
        <v>202324</v>
      </c>
      <c r="AG3483" s="41" t="s">
        <v>46</v>
      </c>
      <c r="AH3483" s="41">
        <v>574</v>
      </c>
      <c r="AI3483" s="41">
        <v>22</v>
      </c>
      <c r="AJ3483" s="41" t="s">
        <v>3454</v>
      </c>
      <c r="AK3483" s="41">
        <v>3</v>
      </c>
      <c r="AL3483" s="186">
        <v>0</v>
      </c>
    </row>
    <row r="3484" spans="31:38" x14ac:dyDescent="0.35">
      <c r="AE3484" s="41" t="str">
        <f t="shared" si="96"/>
        <v>CAPFOR_574_23_3_202324</v>
      </c>
      <c r="AF3484" s="41">
        <v>202324</v>
      </c>
      <c r="AG3484" s="41" t="s">
        <v>46</v>
      </c>
      <c r="AH3484" s="41">
        <v>574</v>
      </c>
      <c r="AI3484" s="41">
        <v>23</v>
      </c>
      <c r="AJ3484" s="41" t="s">
        <v>2027</v>
      </c>
      <c r="AK3484" s="41">
        <v>3</v>
      </c>
      <c r="AL3484" s="186">
        <v>0</v>
      </c>
    </row>
    <row r="3485" spans="31:38" x14ac:dyDescent="0.35">
      <c r="AE3485" s="41" t="str">
        <f t="shared" si="96"/>
        <v>CAPFOR_574_25_3_202324</v>
      </c>
      <c r="AF3485" s="41">
        <v>202324</v>
      </c>
      <c r="AG3485" s="41" t="s">
        <v>46</v>
      </c>
      <c r="AH3485" s="41">
        <v>574</v>
      </c>
      <c r="AI3485" s="41">
        <v>25</v>
      </c>
      <c r="AJ3485" s="41" t="s">
        <v>1370</v>
      </c>
      <c r="AK3485" s="41">
        <v>3</v>
      </c>
      <c r="AL3485" s="186">
        <v>0</v>
      </c>
    </row>
    <row r="3486" spans="31:38" x14ac:dyDescent="0.35">
      <c r="AE3486" s="41" t="str">
        <f t="shared" si="96"/>
        <v>CAPFOR_574_26_3_202324</v>
      </c>
      <c r="AF3486" s="41">
        <v>202324</v>
      </c>
      <c r="AG3486" s="41" t="s">
        <v>46</v>
      </c>
      <c r="AH3486" s="41">
        <v>574</v>
      </c>
      <c r="AI3486" s="41">
        <v>26</v>
      </c>
      <c r="AJ3486" s="41" t="s">
        <v>2032</v>
      </c>
      <c r="AK3486" s="41">
        <v>3</v>
      </c>
      <c r="AL3486" s="186">
        <v>0</v>
      </c>
    </row>
    <row r="3487" spans="31:38" x14ac:dyDescent="0.35">
      <c r="AE3487" s="41" t="str">
        <f t="shared" si="96"/>
        <v>CAPFOR_574_27_3_202324</v>
      </c>
      <c r="AF3487" s="41">
        <v>202324</v>
      </c>
      <c r="AG3487" s="41" t="s">
        <v>46</v>
      </c>
      <c r="AH3487" s="41">
        <v>574</v>
      </c>
      <c r="AI3487" s="41">
        <v>27</v>
      </c>
      <c r="AJ3487" s="41" t="s">
        <v>2033</v>
      </c>
      <c r="AK3487" s="41">
        <v>3</v>
      </c>
      <c r="AL3487" s="186">
        <v>0</v>
      </c>
    </row>
    <row r="3488" spans="31:38" x14ac:dyDescent="0.35">
      <c r="AE3488" s="41" t="str">
        <f t="shared" si="96"/>
        <v>CAPFOR_574_28_3_202324</v>
      </c>
      <c r="AF3488" s="41">
        <v>202324</v>
      </c>
      <c r="AG3488" s="41" t="s">
        <v>46</v>
      </c>
      <c r="AH3488" s="41">
        <v>574</v>
      </c>
      <c r="AI3488" s="41">
        <v>28</v>
      </c>
      <c r="AJ3488" s="41" t="s">
        <v>2034</v>
      </c>
      <c r="AK3488" s="41">
        <v>3</v>
      </c>
      <c r="AL3488" s="186">
        <v>0</v>
      </c>
    </row>
    <row r="3489" spans="31:38" x14ac:dyDescent="0.35">
      <c r="AE3489" s="41" t="str">
        <f t="shared" si="96"/>
        <v>CAPFOR_574_29_3_202324</v>
      </c>
      <c r="AF3489" s="41">
        <v>202324</v>
      </c>
      <c r="AG3489" s="41" t="s">
        <v>46</v>
      </c>
      <c r="AH3489" s="41">
        <v>574</v>
      </c>
      <c r="AI3489" s="41">
        <v>29</v>
      </c>
      <c r="AJ3489" s="41" t="s">
        <v>2035</v>
      </c>
      <c r="AK3489" s="41">
        <v>3</v>
      </c>
      <c r="AL3489" s="186">
        <v>0</v>
      </c>
    </row>
    <row r="3490" spans="31:38" x14ac:dyDescent="0.35">
      <c r="AE3490" s="41" t="str">
        <f t="shared" si="96"/>
        <v>CAPFOR_574_30_3_202324</v>
      </c>
      <c r="AF3490" s="41">
        <v>202324</v>
      </c>
      <c r="AG3490" s="41" t="s">
        <v>46</v>
      </c>
      <c r="AH3490" s="41">
        <v>574</v>
      </c>
      <c r="AI3490" s="41">
        <v>30</v>
      </c>
      <c r="AJ3490" s="41" t="s">
        <v>1357</v>
      </c>
      <c r="AK3490" s="41">
        <v>3</v>
      </c>
      <c r="AL3490" s="186">
        <v>0</v>
      </c>
    </row>
    <row r="3491" spans="31:38" x14ac:dyDescent="0.35">
      <c r="AE3491" s="41" t="str">
        <f t="shared" si="96"/>
        <v>CAPFOR_574_30.1_3_202324</v>
      </c>
      <c r="AF3491" s="41">
        <v>202324</v>
      </c>
      <c r="AG3491" s="41" t="s">
        <v>46</v>
      </c>
      <c r="AH3491" s="41">
        <v>574</v>
      </c>
      <c r="AI3491" s="41">
        <v>30.1</v>
      </c>
      <c r="AJ3491" s="41" t="s">
        <v>3616</v>
      </c>
      <c r="AK3491" s="41">
        <v>3</v>
      </c>
      <c r="AL3491" s="186">
        <v>0</v>
      </c>
    </row>
    <row r="3492" spans="31:38" x14ac:dyDescent="0.35">
      <c r="AE3492" s="41" t="str">
        <f t="shared" si="96"/>
        <v>CAPFOR_574_30.2_3_202324</v>
      </c>
      <c r="AF3492" s="41">
        <v>202324</v>
      </c>
      <c r="AG3492" s="41" t="s">
        <v>46</v>
      </c>
      <c r="AH3492" s="41">
        <v>574</v>
      </c>
      <c r="AI3492" s="41">
        <v>30.2</v>
      </c>
      <c r="AJ3492" s="41" t="s">
        <v>3617</v>
      </c>
      <c r="AK3492" s="41">
        <v>3</v>
      </c>
      <c r="AL3492" s="186">
        <v>0</v>
      </c>
    </row>
    <row r="3493" spans="31:38" x14ac:dyDescent="0.35">
      <c r="AE3493" s="41" t="str">
        <f t="shared" si="96"/>
        <v>CAPFOR_574_31_3_202324</v>
      </c>
      <c r="AF3493" s="41">
        <v>202324</v>
      </c>
      <c r="AG3493" s="41" t="s">
        <v>46</v>
      </c>
      <c r="AH3493" s="41">
        <v>574</v>
      </c>
      <c r="AI3493" s="41">
        <v>31</v>
      </c>
      <c r="AJ3493" s="41" t="s">
        <v>1358</v>
      </c>
      <c r="AK3493" s="41">
        <v>3</v>
      </c>
      <c r="AL3493" s="186">
        <v>7487</v>
      </c>
    </row>
    <row r="3494" spans="31:38" x14ac:dyDescent="0.35">
      <c r="AE3494" s="41" t="str">
        <f t="shared" si="96"/>
        <v>CAPFOR_574_31.1_3_202324</v>
      </c>
      <c r="AF3494" s="41">
        <v>202324</v>
      </c>
      <c r="AG3494" s="41" t="s">
        <v>46</v>
      </c>
      <c r="AH3494" s="41">
        <v>574</v>
      </c>
      <c r="AI3494" s="41">
        <v>31.1</v>
      </c>
      <c r="AJ3494" s="41" t="s">
        <v>2038</v>
      </c>
      <c r="AK3494" s="41">
        <v>3</v>
      </c>
      <c r="AL3494" s="186">
        <v>7487</v>
      </c>
    </row>
    <row r="3495" spans="31:38" x14ac:dyDescent="0.35">
      <c r="AE3495" s="41" t="str">
        <f t="shared" si="96"/>
        <v>CAPFOR_574_31.2_3_202324</v>
      </c>
      <c r="AF3495" s="41">
        <v>202324</v>
      </c>
      <c r="AG3495" s="41" t="s">
        <v>46</v>
      </c>
      <c r="AH3495" s="41">
        <v>574</v>
      </c>
      <c r="AI3495" s="41">
        <v>31.2</v>
      </c>
      <c r="AJ3495" s="41" t="s">
        <v>2039</v>
      </c>
      <c r="AK3495" s="41">
        <v>3</v>
      </c>
      <c r="AL3495" s="186">
        <v>0</v>
      </c>
    </row>
    <row r="3496" spans="31:38" x14ac:dyDescent="0.35">
      <c r="AE3496" s="41" t="str">
        <f t="shared" si="96"/>
        <v>CAPFOR_574_32_3_202324</v>
      </c>
      <c r="AF3496" s="41">
        <v>202324</v>
      </c>
      <c r="AG3496" s="41" t="s">
        <v>46</v>
      </c>
      <c r="AH3496" s="41">
        <v>574</v>
      </c>
      <c r="AI3496" s="41">
        <v>32</v>
      </c>
      <c r="AJ3496" s="41" t="s">
        <v>3455</v>
      </c>
      <c r="AK3496" s="41">
        <v>3</v>
      </c>
      <c r="AL3496" s="186">
        <v>7487</v>
      </c>
    </row>
    <row r="3497" spans="31:38" x14ac:dyDescent="0.35">
      <c r="AE3497" s="41" t="str">
        <f t="shared" si="96"/>
        <v>CAPFOR_574_33_3_202324</v>
      </c>
      <c r="AF3497" s="41">
        <v>202324</v>
      </c>
      <c r="AG3497" s="41" t="s">
        <v>46</v>
      </c>
      <c r="AH3497" s="41">
        <v>574</v>
      </c>
      <c r="AI3497" s="41">
        <v>33</v>
      </c>
      <c r="AJ3497" s="41" t="s">
        <v>2043</v>
      </c>
      <c r="AK3497" s="41">
        <v>3</v>
      </c>
      <c r="AL3497" s="186">
        <v>28984</v>
      </c>
    </row>
    <row r="3498" spans="31:38" x14ac:dyDescent="0.35">
      <c r="AE3498" s="41" t="str">
        <f t="shared" si="96"/>
        <v>CAPFOR_574_33.5_3_202324</v>
      </c>
      <c r="AF3498" s="41">
        <v>202324</v>
      </c>
      <c r="AG3498" s="41" t="s">
        <v>46</v>
      </c>
      <c r="AH3498" s="41">
        <v>574</v>
      </c>
      <c r="AI3498" s="41">
        <v>33.5</v>
      </c>
      <c r="AJ3498" s="41" t="s">
        <v>3281</v>
      </c>
      <c r="AK3498" s="41">
        <v>3</v>
      </c>
      <c r="AL3498" s="186">
        <v>0</v>
      </c>
    </row>
    <row r="3499" spans="31:38" x14ac:dyDescent="0.35">
      <c r="AE3499" s="41" t="str">
        <f t="shared" si="96"/>
        <v>CAPFOR_574_34_3_202324</v>
      </c>
      <c r="AF3499" s="41">
        <v>202324</v>
      </c>
      <c r="AG3499" s="41" t="s">
        <v>46</v>
      </c>
      <c r="AH3499" s="41">
        <v>574</v>
      </c>
      <c r="AI3499" s="41">
        <v>34</v>
      </c>
      <c r="AJ3499" s="41" t="s">
        <v>3456</v>
      </c>
      <c r="AK3499" s="41">
        <v>3</v>
      </c>
      <c r="AL3499" s="186">
        <v>7487</v>
      </c>
    </row>
    <row r="3500" spans="31:38" x14ac:dyDescent="0.35">
      <c r="AE3500" s="41" t="str">
        <f t="shared" si="96"/>
        <v>CAPFOR_574_35_3_202324</v>
      </c>
      <c r="AF3500" s="41">
        <v>202324</v>
      </c>
      <c r="AG3500" s="41" t="s">
        <v>46</v>
      </c>
      <c r="AH3500" s="41">
        <v>574</v>
      </c>
      <c r="AI3500" s="41">
        <v>35</v>
      </c>
      <c r="AJ3500" s="41" t="s">
        <v>2044</v>
      </c>
      <c r="AK3500" s="41">
        <v>3</v>
      </c>
      <c r="AL3500" s="186">
        <v>2003</v>
      </c>
    </row>
    <row r="3501" spans="31:38" x14ac:dyDescent="0.35">
      <c r="AE3501" s="41" t="str">
        <f t="shared" si="96"/>
        <v>CAPFOR_574_36_3_202324</v>
      </c>
      <c r="AF3501" s="41">
        <v>202324</v>
      </c>
      <c r="AG3501" s="41" t="s">
        <v>46</v>
      </c>
      <c r="AH3501" s="41">
        <v>574</v>
      </c>
      <c r="AI3501" s="41">
        <v>36</v>
      </c>
      <c r="AJ3501" s="41" t="s">
        <v>3457</v>
      </c>
      <c r="AK3501" s="41">
        <v>3</v>
      </c>
      <c r="AL3501" s="186">
        <v>5484</v>
      </c>
    </row>
    <row r="3502" spans="31:38" x14ac:dyDescent="0.35">
      <c r="AE3502" s="41" t="str">
        <f t="shared" si="96"/>
        <v>CAPFOR_574_37_3_202324</v>
      </c>
      <c r="AF3502" s="41">
        <v>202324</v>
      </c>
      <c r="AG3502" s="41" t="s">
        <v>46</v>
      </c>
      <c r="AH3502" s="41">
        <v>574</v>
      </c>
      <c r="AI3502" s="41">
        <v>37</v>
      </c>
      <c r="AJ3502" s="41" t="s">
        <v>3458</v>
      </c>
      <c r="AK3502" s="41">
        <v>3</v>
      </c>
      <c r="AL3502" s="186">
        <v>34468</v>
      </c>
    </row>
    <row r="3503" spans="31:38" x14ac:dyDescent="0.35">
      <c r="AE3503" s="41" t="str">
        <f t="shared" si="96"/>
        <v>CAPFOR_574_38_3_202324</v>
      </c>
      <c r="AF3503" s="41">
        <v>202324</v>
      </c>
      <c r="AG3503" s="41" t="s">
        <v>46</v>
      </c>
      <c r="AH3503" s="41">
        <v>574</v>
      </c>
      <c r="AI3503" s="41">
        <v>38</v>
      </c>
      <c r="AJ3503" s="41" t="s">
        <v>2046</v>
      </c>
      <c r="AK3503" s="41">
        <v>3</v>
      </c>
      <c r="AL3503" s="186">
        <v>26460</v>
      </c>
    </row>
    <row r="3504" spans="31:38" x14ac:dyDescent="0.35">
      <c r="AE3504" s="41" t="str">
        <f t="shared" si="96"/>
        <v>CAPFOR_574_39_3_202324</v>
      </c>
      <c r="AF3504" s="41">
        <v>202324</v>
      </c>
      <c r="AG3504" s="41" t="s">
        <v>46</v>
      </c>
      <c r="AH3504" s="41">
        <v>574</v>
      </c>
      <c r="AI3504" s="41">
        <v>39</v>
      </c>
      <c r="AJ3504" s="41" t="s">
        <v>2047</v>
      </c>
      <c r="AK3504" s="41">
        <v>3</v>
      </c>
      <c r="AL3504" s="186">
        <v>0</v>
      </c>
    </row>
    <row r="3505" spans="31:38" x14ac:dyDescent="0.35">
      <c r="AE3505" s="41" t="str">
        <f t="shared" si="96"/>
        <v>CAPFOR_574_40_3_202324</v>
      </c>
      <c r="AF3505" s="41">
        <v>202324</v>
      </c>
      <c r="AG3505" s="41" t="s">
        <v>46</v>
      </c>
      <c r="AH3505" s="41">
        <v>574</v>
      </c>
      <c r="AI3505" s="41">
        <v>40</v>
      </c>
      <c r="AJ3505" s="41" t="s">
        <v>2048</v>
      </c>
      <c r="AK3505" s="41">
        <v>3</v>
      </c>
      <c r="AL3505" s="186">
        <v>5000</v>
      </c>
    </row>
    <row r="3506" spans="31:38" x14ac:dyDescent="0.35">
      <c r="AE3506" s="41" t="str">
        <f t="shared" si="96"/>
        <v>CAPFOR_574_41_3_202324</v>
      </c>
      <c r="AF3506" s="41">
        <v>202324</v>
      </c>
      <c r="AG3506" s="41" t="s">
        <v>46</v>
      </c>
      <c r="AH3506" s="41">
        <v>574</v>
      </c>
      <c r="AI3506" s="41">
        <v>41</v>
      </c>
      <c r="AJ3506" s="41" t="s">
        <v>2049</v>
      </c>
      <c r="AK3506" s="41">
        <v>3</v>
      </c>
      <c r="AL3506" s="186">
        <v>26031</v>
      </c>
    </row>
    <row r="3507" spans="31:38" x14ac:dyDescent="0.35">
      <c r="AE3507" s="41" t="str">
        <f t="shared" si="96"/>
        <v>CAPFOR_574_42_3_202324</v>
      </c>
      <c r="AF3507" s="41">
        <v>202324</v>
      </c>
      <c r="AG3507" s="41" t="s">
        <v>46</v>
      </c>
      <c r="AH3507" s="41">
        <v>574</v>
      </c>
      <c r="AI3507" s="41">
        <v>42</v>
      </c>
      <c r="AJ3507" s="41" t="s">
        <v>2050</v>
      </c>
      <c r="AK3507" s="41">
        <v>3</v>
      </c>
      <c r="AL3507" s="186">
        <v>0</v>
      </c>
    </row>
    <row r="3508" spans="31:38" x14ac:dyDescent="0.35">
      <c r="AE3508" s="41" t="str">
        <f t="shared" si="96"/>
        <v>CAPFOR_574_43_3_202324</v>
      </c>
      <c r="AF3508" s="41">
        <v>202324</v>
      </c>
      <c r="AG3508" s="41" t="s">
        <v>46</v>
      </c>
      <c r="AH3508" s="41">
        <v>574</v>
      </c>
      <c r="AI3508" s="41">
        <v>43</v>
      </c>
      <c r="AJ3508" s="41" t="s">
        <v>2051</v>
      </c>
      <c r="AK3508" s="41">
        <v>3</v>
      </c>
      <c r="AL3508" s="186">
        <v>0</v>
      </c>
    </row>
    <row r="3509" spans="31:38" x14ac:dyDescent="0.35">
      <c r="AE3509" s="41" t="str">
        <f t="shared" si="96"/>
        <v>CAPFOR_574_44_3_202324</v>
      </c>
      <c r="AF3509" s="41">
        <v>202324</v>
      </c>
      <c r="AG3509" s="41" t="s">
        <v>46</v>
      </c>
      <c r="AH3509" s="41">
        <v>574</v>
      </c>
      <c r="AI3509" s="41">
        <v>44</v>
      </c>
      <c r="AJ3509" s="41" t="s">
        <v>3261</v>
      </c>
      <c r="AK3509" s="41">
        <v>3</v>
      </c>
      <c r="AL3509" s="186">
        <v>28031</v>
      </c>
    </row>
    <row r="3510" spans="31:38" x14ac:dyDescent="0.35">
      <c r="AE3510" s="41" t="str">
        <f t="shared" si="96"/>
        <v>CAPFOR_574_45_3_202324</v>
      </c>
      <c r="AF3510" s="41">
        <v>202324</v>
      </c>
      <c r="AG3510" s="41" t="s">
        <v>46</v>
      </c>
      <c r="AH3510" s="41">
        <v>574</v>
      </c>
      <c r="AI3510" s="41">
        <v>45</v>
      </c>
      <c r="AJ3510" s="41" t="s">
        <v>3262</v>
      </c>
      <c r="AK3510" s="41">
        <v>3</v>
      </c>
      <c r="AL3510" s="186">
        <v>28031</v>
      </c>
    </row>
    <row r="3511" spans="31:38" x14ac:dyDescent="0.35">
      <c r="AE3511" s="41" t="str">
        <f t="shared" si="96"/>
        <v>CAPFOR_574_46_3_202324</v>
      </c>
      <c r="AF3511" s="41">
        <v>202324</v>
      </c>
      <c r="AG3511" s="41" t="s">
        <v>46</v>
      </c>
      <c r="AH3511" s="41">
        <v>574</v>
      </c>
      <c r="AI3511" s="41">
        <v>46</v>
      </c>
      <c r="AJ3511" s="41" t="s">
        <v>2060</v>
      </c>
      <c r="AK3511" s="41">
        <v>3</v>
      </c>
      <c r="AL3511" s="186">
        <v>0</v>
      </c>
    </row>
    <row r="3512" spans="31:38" x14ac:dyDescent="0.35">
      <c r="AE3512" s="41" t="str">
        <f t="shared" si="96"/>
        <v>CAPFOR_574_47_3_202324</v>
      </c>
      <c r="AF3512" s="41">
        <v>202324</v>
      </c>
      <c r="AG3512" s="41" t="s">
        <v>46</v>
      </c>
      <c r="AH3512" s="41">
        <v>574</v>
      </c>
      <c r="AI3512" s="41">
        <v>47</v>
      </c>
      <c r="AJ3512" s="41" t="s">
        <v>2061</v>
      </c>
      <c r="AK3512" s="41">
        <v>3</v>
      </c>
      <c r="AL3512" s="186">
        <v>0</v>
      </c>
    </row>
    <row r="3513" spans="31:38" x14ac:dyDescent="0.35">
      <c r="AE3513" s="41" t="str">
        <f t="shared" si="96"/>
        <v>CAPFOR_574_48_3_202324</v>
      </c>
      <c r="AF3513" s="41">
        <v>202324</v>
      </c>
      <c r="AG3513" s="41" t="s">
        <v>46</v>
      </c>
      <c r="AH3513" s="41">
        <v>574</v>
      </c>
      <c r="AI3513" s="41">
        <v>48</v>
      </c>
      <c r="AJ3513" s="41" t="s">
        <v>2029</v>
      </c>
      <c r="AK3513" s="41">
        <v>3</v>
      </c>
      <c r="AL3513" s="186">
        <v>0</v>
      </c>
    </row>
    <row r="3514" spans="31:38" x14ac:dyDescent="0.35">
      <c r="AE3514" s="41" t="str">
        <f t="shared" si="96"/>
        <v>CAPFOR_574_49_3_202324</v>
      </c>
      <c r="AF3514" s="41">
        <v>202324</v>
      </c>
      <c r="AG3514" s="41" t="s">
        <v>46</v>
      </c>
      <c r="AH3514" s="41">
        <v>574</v>
      </c>
      <c r="AI3514" s="41">
        <v>49</v>
      </c>
      <c r="AJ3514" s="41" t="s">
        <v>2030</v>
      </c>
      <c r="AK3514" s="41">
        <v>3</v>
      </c>
      <c r="AL3514" s="186">
        <v>0</v>
      </c>
    </row>
    <row r="3515" spans="31:38" x14ac:dyDescent="0.35">
      <c r="AE3515" s="41" t="str">
        <f t="shared" si="96"/>
        <v>CAPFOR_574_50_3_202324</v>
      </c>
      <c r="AF3515" s="41">
        <v>202324</v>
      </c>
      <c r="AG3515" s="41" t="s">
        <v>46</v>
      </c>
      <c r="AH3515" s="41">
        <v>574</v>
      </c>
      <c r="AI3515" s="41">
        <v>50</v>
      </c>
      <c r="AJ3515" s="41" t="s">
        <v>2031</v>
      </c>
      <c r="AK3515" s="41">
        <v>3</v>
      </c>
      <c r="AL3515" s="186">
        <v>0</v>
      </c>
    </row>
    <row r="3516" spans="31:38" x14ac:dyDescent="0.35">
      <c r="AE3516" s="41" t="str">
        <f t="shared" si="96"/>
        <v>CAPFOR_576_1_1_202324</v>
      </c>
      <c r="AF3516" s="41">
        <v>202324</v>
      </c>
      <c r="AG3516" s="41" t="s">
        <v>46</v>
      </c>
      <c r="AH3516" s="41">
        <v>576</v>
      </c>
      <c r="AI3516" s="41">
        <v>1</v>
      </c>
      <c r="AJ3516" s="41" t="s">
        <v>1334</v>
      </c>
      <c r="AK3516" s="41">
        <v>1</v>
      </c>
      <c r="AL3516" s="186">
        <v>0</v>
      </c>
    </row>
    <row r="3517" spans="31:38" x14ac:dyDescent="0.35">
      <c r="AE3517" s="41" t="str">
        <f t="shared" si="96"/>
        <v>CAPFOR_576_2_1_202324</v>
      </c>
      <c r="AF3517" s="41">
        <v>202324</v>
      </c>
      <c r="AG3517" s="41" t="s">
        <v>46</v>
      </c>
      <c r="AH3517" s="41">
        <v>576</v>
      </c>
      <c r="AI3517" s="41">
        <v>2</v>
      </c>
      <c r="AJ3517" s="41" t="s">
        <v>3254</v>
      </c>
      <c r="AK3517" s="41">
        <v>1</v>
      </c>
      <c r="AL3517" s="186">
        <v>0</v>
      </c>
    </row>
    <row r="3518" spans="31:38" x14ac:dyDescent="0.35">
      <c r="AE3518" s="41" t="str">
        <f t="shared" si="96"/>
        <v>CAPFOR_576_3_1_202324</v>
      </c>
      <c r="AF3518" s="41">
        <v>202324</v>
      </c>
      <c r="AG3518" s="41" t="s">
        <v>46</v>
      </c>
      <c r="AH3518" s="41">
        <v>576</v>
      </c>
      <c r="AI3518" s="41">
        <v>3</v>
      </c>
      <c r="AJ3518" s="41" t="s">
        <v>3165</v>
      </c>
      <c r="AK3518" s="41">
        <v>1</v>
      </c>
      <c r="AL3518" s="186">
        <v>0</v>
      </c>
    </row>
    <row r="3519" spans="31:38" x14ac:dyDescent="0.35">
      <c r="AE3519" s="41" t="str">
        <f t="shared" si="96"/>
        <v>CAPFOR_576_4_1_202324</v>
      </c>
      <c r="AF3519" s="41">
        <v>202324</v>
      </c>
      <c r="AG3519" s="41" t="s">
        <v>46</v>
      </c>
      <c r="AH3519" s="41">
        <v>576</v>
      </c>
      <c r="AI3519" s="41">
        <v>4</v>
      </c>
      <c r="AJ3519" s="41" t="s">
        <v>3255</v>
      </c>
      <c r="AK3519" s="41">
        <v>1</v>
      </c>
      <c r="AL3519" s="186">
        <v>0</v>
      </c>
    </row>
    <row r="3520" spans="31:38" x14ac:dyDescent="0.35">
      <c r="AE3520" s="41" t="str">
        <f t="shared" si="96"/>
        <v>CAPFOR_576_5_1_202324</v>
      </c>
      <c r="AF3520" s="41">
        <v>202324</v>
      </c>
      <c r="AG3520" s="41" t="s">
        <v>46</v>
      </c>
      <c r="AH3520" s="41">
        <v>576</v>
      </c>
      <c r="AI3520" s="41">
        <v>5</v>
      </c>
      <c r="AJ3520" s="41" t="s">
        <v>664</v>
      </c>
      <c r="AK3520" s="41">
        <v>1</v>
      </c>
      <c r="AL3520" s="186">
        <v>0</v>
      </c>
    </row>
    <row r="3521" spans="31:38" x14ac:dyDescent="0.35">
      <c r="AE3521" s="41" t="str">
        <f t="shared" si="96"/>
        <v>CAPFOR_576_6_1_202324</v>
      </c>
      <c r="AF3521" s="41">
        <v>202324</v>
      </c>
      <c r="AG3521" s="41" t="s">
        <v>46</v>
      </c>
      <c r="AH3521" s="41">
        <v>576</v>
      </c>
      <c r="AI3521" s="41">
        <v>6</v>
      </c>
      <c r="AJ3521" s="41" t="s">
        <v>3192</v>
      </c>
      <c r="AK3521" s="41">
        <v>1</v>
      </c>
      <c r="AL3521" s="186">
        <v>0</v>
      </c>
    </row>
    <row r="3522" spans="31:38" x14ac:dyDescent="0.35">
      <c r="AE3522" s="41" t="str">
        <f t="shared" si="96"/>
        <v>CAPFOR_576_7_1_202324</v>
      </c>
      <c r="AF3522" s="41">
        <v>202324</v>
      </c>
      <c r="AG3522" s="41" t="s">
        <v>46</v>
      </c>
      <c r="AH3522" s="41">
        <v>576</v>
      </c>
      <c r="AI3522" s="41">
        <v>7</v>
      </c>
      <c r="AJ3522" s="41" t="s">
        <v>2157</v>
      </c>
      <c r="AK3522" s="41">
        <v>1</v>
      </c>
      <c r="AL3522" s="186">
        <v>0</v>
      </c>
    </row>
    <row r="3523" spans="31:38" x14ac:dyDescent="0.35">
      <c r="AE3523" s="41" t="str">
        <f t="shared" si="96"/>
        <v>CAPFOR_576_8_1_202324</v>
      </c>
      <c r="AF3523" s="41">
        <v>202324</v>
      </c>
      <c r="AG3523" s="41" t="s">
        <v>46</v>
      </c>
      <c r="AH3523" s="41">
        <v>576</v>
      </c>
      <c r="AI3523" s="41">
        <v>8</v>
      </c>
      <c r="AJ3523" s="41" t="s">
        <v>3449</v>
      </c>
      <c r="AK3523" s="41">
        <v>1</v>
      </c>
      <c r="AL3523" s="186">
        <v>0</v>
      </c>
    </row>
    <row r="3524" spans="31:38" x14ac:dyDescent="0.35">
      <c r="AE3524" s="41" t="str">
        <f t="shared" si="96"/>
        <v>CAPFOR_576_9_1_202324</v>
      </c>
      <c r="AF3524" s="41">
        <v>202324</v>
      </c>
      <c r="AG3524" s="41" t="s">
        <v>46</v>
      </c>
      <c r="AH3524" s="41">
        <v>576</v>
      </c>
      <c r="AI3524" s="41">
        <v>9</v>
      </c>
      <c r="AJ3524" s="41" t="s">
        <v>2322</v>
      </c>
      <c r="AK3524" s="41">
        <v>1</v>
      </c>
      <c r="AL3524" s="186">
        <v>0</v>
      </c>
    </row>
    <row r="3525" spans="31:38" x14ac:dyDescent="0.35">
      <c r="AE3525" s="41" t="str">
        <f t="shared" si="96"/>
        <v>CAPFOR_576_10_1_202324</v>
      </c>
      <c r="AF3525" s="41">
        <v>202324</v>
      </c>
      <c r="AG3525" s="41" t="s">
        <v>46</v>
      </c>
      <c r="AH3525" s="41">
        <v>576</v>
      </c>
      <c r="AI3525" s="41">
        <v>10</v>
      </c>
      <c r="AJ3525" s="41" t="s">
        <v>3196</v>
      </c>
      <c r="AK3525" s="41">
        <v>1</v>
      </c>
      <c r="AL3525" s="186">
        <v>0</v>
      </c>
    </row>
    <row r="3526" spans="31:38" x14ac:dyDescent="0.35">
      <c r="AE3526" s="41" t="str">
        <f t="shared" ref="AE3526:AE3589" si="97">AG3526&amp;"_"&amp;AH3526&amp;"_"&amp;AI3526&amp;"_"&amp;AK3526&amp;"_"&amp;AF3526</f>
        <v>CAPFOR_576_11_1_202324</v>
      </c>
      <c r="AF3526" s="41">
        <v>202324</v>
      </c>
      <c r="AG3526" s="41" t="s">
        <v>46</v>
      </c>
      <c r="AH3526" s="41">
        <v>576</v>
      </c>
      <c r="AI3526" s="41">
        <v>11</v>
      </c>
      <c r="AJ3526" s="41" t="s">
        <v>3450</v>
      </c>
      <c r="AK3526" s="41">
        <v>1</v>
      </c>
      <c r="AL3526" s="186">
        <v>0</v>
      </c>
    </row>
    <row r="3527" spans="31:38" x14ac:dyDescent="0.35">
      <c r="AE3527" s="41" t="str">
        <f t="shared" si="97"/>
        <v>CAPFOR_576_12_1_202324</v>
      </c>
      <c r="AF3527" s="41">
        <v>202324</v>
      </c>
      <c r="AG3527" s="41" t="s">
        <v>46</v>
      </c>
      <c r="AH3527" s="41">
        <v>576</v>
      </c>
      <c r="AI3527" s="41">
        <v>12</v>
      </c>
      <c r="AJ3527" s="41" t="s">
        <v>3170</v>
      </c>
      <c r="AK3527" s="41">
        <v>1</v>
      </c>
      <c r="AL3527" s="186">
        <v>9985</v>
      </c>
    </row>
    <row r="3528" spans="31:38" x14ac:dyDescent="0.35">
      <c r="AE3528" s="41" t="str">
        <f t="shared" si="97"/>
        <v>CAPFOR_576_13_1_202324</v>
      </c>
      <c r="AF3528" s="41">
        <v>202324</v>
      </c>
      <c r="AG3528" s="41" t="s">
        <v>46</v>
      </c>
      <c r="AH3528" s="41">
        <v>576</v>
      </c>
      <c r="AI3528" s="41">
        <v>13</v>
      </c>
      <c r="AJ3528" s="41" t="s">
        <v>3451</v>
      </c>
      <c r="AK3528" s="41">
        <v>1</v>
      </c>
      <c r="AL3528" s="186">
        <v>9985</v>
      </c>
    </row>
    <row r="3529" spans="31:38" x14ac:dyDescent="0.35">
      <c r="AE3529" s="41" t="str">
        <f t="shared" si="97"/>
        <v>CAPFOR_576_14_1_202324</v>
      </c>
      <c r="AF3529" s="41">
        <v>202324</v>
      </c>
      <c r="AG3529" s="41" t="s">
        <v>46</v>
      </c>
      <c r="AH3529" s="41">
        <v>576</v>
      </c>
      <c r="AI3529" s="41">
        <v>14</v>
      </c>
      <c r="AJ3529" s="41" t="s">
        <v>3452</v>
      </c>
      <c r="AK3529" s="41">
        <v>1</v>
      </c>
      <c r="AL3529" s="186">
        <v>0</v>
      </c>
    </row>
    <row r="3530" spans="31:38" x14ac:dyDescent="0.35">
      <c r="AE3530" s="41" t="str">
        <f t="shared" si="97"/>
        <v>CAPFOR_576_15_1_202324</v>
      </c>
      <c r="AF3530" s="41">
        <v>202324</v>
      </c>
      <c r="AG3530" s="41" t="s">
        <v>46</v>
      </c>
      <c r="AH3530" s="41">
        <v>576</v>
      </c>
      <c r="AI3530" s="41">
        <v>15</v>
      </c>
      <c r="AJ3530" s="41" t="s">
        <v>3256</v>
      </c>
      <c r="AK3530" s="41">
        <v>1</v>
      </c>
      <c r="AL3530" s="186">
        <v>0</v>
      </c>
    </row>
    <row r="3531" spans="31:38" x14ac:dyDescent="0.35">
      <c r="AE3531" s="41" t="str">
        <f t="shared" si="97"/>
        <v>CAPFOR_576_16_1_202324</v>
      </c>
      <c r="AF3531" s="41">
        <v>202324</v>
      </c>
      <c r="AG3531" s="41" t="s">
        <v>46</v>
      </c>
      <c r="AH3531" s="41">
        <v>576</v>
      </c>
      <c r="AI3531" s="41">
        <v>16</v>
      </c>
      <c r="AJ3531" s="41" t="s">
        <v>3453</v>
      </c>
      <c r="AK3531" s="41">
        <v>1</v>
      </c>
      <c r="AL3531" s="186">
        <v>9985</v>
      </c>
    </row>
    <row r="3532" spans="31:38" x14ac:dyDescent="0.35">
      <c r="AE3532" s="41" t="str">
        <f t="shared" si="97"/>
        <v>CAPFOR_576_17_1_202324</v>
      </c>
      <c r="AF3532" s="41">
        <v>202324</v>
      </c>
      <c r="AG3532" s="41" t="s">
        <v>46</v>
      </c>
      <c r="AH3532" s="41">
        <v>576</v>
      </c>
      <c r="AI3532" s="41">
        <v>17</v>
      </c>
      <c r="AJ3532" s="41" t="s">
        <v>2010</v>
      </c>
      <c r="AK3532" s="41">
        <v>1</v>
      </c>
      <c r="AL3532" s="186">
        <v>0</v>
      </c>
    </row>
    <row r="3533" spans="31:38" x14ac:dyDescent="0.35">
      <c r="AE3533" s="41" t="str">
        <f t="shared" si="97"/>
        <v>CAPFOR_576_17.1_1_202324</v>
      </c>
      <c r="AF3533" s="41">
        <v>202324</v>
      </c>
      <c r="AG3533" s="41" t="s">
        <v>46</v>
      </c>
      <c r="AH3533" s="41">
        <v>576</v>
      </c>
      <c r="AI3533" s="41">
        <v>17.100000000000001</v>
      </c>
      <c r="AJ3533" s="41" t="s">
        <v>3494</v>
      </c>
      <c r="AK3533" s="41">
        <v>1</v>
      </c>
      <c r="AL3533" s="186">
        <v>0</v>
      </c>
    </row>
    <row r="3534" spans="31:38" x14ac:dyDescent="0.35">
      <c r="AE3534" s="41" t="str">
        <f t="shared" si="97"/>
        <v>CAPFOR_576_19_3_202324</v>
      </c>
      <c r="AF3534" s="41">
        <v>202324</v>
      </c>
      <c r="AG3534" s="41" t="s">
        <v>46</v>
      </c>
      <c r="AH3534" s="41">
        <v>576</v>
      </c>
      <c r="AI3534" s="41">
        <v>19</v>
      </c>
      <c r="AJ3534" s="41" t="s">
        <v>3258</v>
      </c>
      <c r="AK3534" s="41">
        <v>3</v>
      </c>
      <c r="AL3534" s="186">
        <v>9985</v>
      </c>
    </row>
    <row r="3535" spans="31:38" x14ac:dyDescent="0.35">
      <c r="AE3535" s="41" t="str">
        <f t="shared" si="97"/>
        <v>CAPFOR_576_20_3_202324</v>
      </c>
      <c r="AF3535" s="41">
        <v>202324</v>
      </c>
      <c r="AG3535" s="41" t="s">
        <v>46</v>
      </c>
      <c r="AH3535" s="41">
        <v>576</v>
      </c>
      <c r="AI3535" s="41">
        <v>20</v>
      </c>
      <c r="AJ3535" s="41" t="s">
        <v>1308</v>
      </c>
      <c r="AK3535" s="41">
        <v>3</v>
      </c>
      <c r="AL3535" s="186">
        <v>0</v>
      </c>
    </row>
    <row r="3536" spans="31:38" x14ac:dyDescent="0.35">
      <c r="AE3536" s="41" t="str">
        <f t="shared" si="97"/>
        <v>CAPFOR_576_21_3_202324</v>
      </c>
      <c r="AF3536" s="41">
        <v>202324</v>
      </c>
      <c r="AG3536" s="41" t="s">
        <v>46</v>
      </c>
      <c r="AH3536" s="41">
        <v>576</v>
      </c>
      <c r="AI3536" s="41">
        <v>21</v>
      </c>
      <c r="AJ3536" s="41" t="s">
        <v>1309</v>
      </c>
      <c r="AK3536" s="41">
        <v>3</v>
      </c>
      <c r="AL3536" s="186">
        <v>0</v>
      </c>
    </row>
    <row r="3537" spans="31:38" x14ac:dyDescent="0.35">
      <c r="AE3537" s="41" t="str">
        <f t="shared" si="97"/>
        <v>CAPFOR_576_22_3_202324</v>
      </c>
      <c r="AF3537" s="41">
        <v>202324</v>
      </c>
      <c r="AG3537" s="41" t="s">
        <v>46</v>
      </c>
      <c r="AH3537" s="41">
        <v>576</v>
      </c>
      <c r="AI3537" s="41">
        <v>22</v>
      </c>
      <c r="AJ3537" s="41" t="s">
        <v>3454</v>
      </c>
      <c r="AK3537" s="41">
        <v>3</v>
      </c>
      <c r="AL3537" s="186">
        <v>0</v>
      </c>
    </row>
    <row r="3538" spans="31:38" x14ac:dyDescent="0.35">
      <c r="AE3538" s="41" t="str">
        <f t="shared" si="97"/>
        <v>CAPFOR_576_23_3_202324</v>
      </c>
      <c r="AF3538" s="41">
        <v>202324</v>
      </c>
      <c r="AG3538" s="41" t="s">
        <v>46</v>
      </c>
      <c r="AH3538" s="41">
        <v>576</v>
      </c>
      <c r="AI3538" s="41">
        <v>23</v>
      </c>
      <c r="AJ3538" s="41" t="s">
        <v>2027</v>
      </c>
      <c r="AK3538" s="41">
        <v>3</v>
      </c>
      <c r="AL3538" s="186">
        <v>0</v>
      </c>
    </row>
    <row r="3539" spans="31:38" x14ac:dyDescent="0.35">
      <c r="AE3539" s="41" t="str">
        <f t="shared" si="97"/>
        <v>CAPFOR_576_25_3_202324</v>
      </c>
      <c r="AF3539" s="41">
        <v>202324</v>
      </c>
      <c r="AG3539" s="41" t="s">
        <v>46</v>
      </c>
      <c r="AH3539" s="41">
        <v>576</v>
      </c>
      <c r="AI3539" s="41">
        <v>25</v>
      </c>
      <c r="AJ3539" s="41" t="s">
        <v>1370</v>
      </c>
      <c r="AK3539" s="41">
        <v>3</v>
      </c>
      <c r="AL3539" s="186">
        <v>0</v>
      </c>
    </row>
    <row r="3540" spans="31:38" x14ac:dyDescent="0.35">
      <c r="AE3540" s="41" t="str">
        <f t="shared" si="97"/>
        <v>CAPFOR_576_26_3_202324</v>
      </c>
      <c r="AF3540" s="41">
        <v>202324</v>
      </c>
      <c r="AG3540" s="41" t="s">
        <v>46</v>
      </c>
      <c r="AH3540" s="41">
        <v>576</v>
      </c>
      <c r="AI3540" s="41">
        <v>26</v>
      </c>
      <c r="AJ3540" s="41" t="s">
        <v>2032</v>
      </c>
      <c r="AK3540" s="41">
        <v>3</v>
      </c>
      <c r="AL3540" s="186">
        <v>0</v>
      </c>
    </row>
    <row r="3541" spans="31:38" x14ac:dyDescent="0.35">
      <c r="AE3541" s="41" t="str">
        <f t="shared" si="97"/>
        <v>CAPFOR_576_27_3_202324</v>
      </c>
      <c r="AF3541" s="41">
        <v>202324</v>
      </c>
      <c r="AG3541" s="41" t="s">
        <v>46</v>
      </c>
      <c r="AH3541" s="41">
        <v>576</v>
      </c>
      <c r="AI3541" s="41">
        <v>27</v>
      </c>
      <c r="AJ3541" s="41" t="s">
        <v>2033</v>
      </c>
      <c r="AK3541" s="41">
        <v>3</v>
      </c>
      <c r="AL3541" s="186">
        <v>0</v>
      </c>
    </row>
    <row r="3542" spans="31:38" x14ac:dyDescent="0.35">
      <c r="AE3542" s="41" t="str">
        <f t="shared" si="97"/>
        <v>CAPFOR_576_28_3_202324</v>
      </c>
      <c r="AF3542" s="41">
        <v>202324</v>
      </c>
      <c r="AG3542" s="41" t="s">
        <v>46</v>
      </c>
      <c r="AH3542" s="41">
        <v>576</v>
      </c>
      <c r="AI3542" s="41">
        <v>28</v>
      </c>
      <c r="AJ3542" s="41" t="s">
        <v>2034</v>
      </c>
      <c r="AK3542" s="41">
        <v>3</v>
      </c>
      <c r="AL3542" s="186">
        <v>200</v>
      </c>
    </row>
    <row r="3543" spans="31:38" x14ac:dyDescent="0.35">
      <c r="AE3543" s="41" t="str">
        <f t="shared" si="97"/>
        <v>CAPFOR_576_29_3_202324</v>
      </c>
      <c r="AF3543" s="41">
        <v>202324</v>
      </c>
      <c r="AG3543" s="41" t="s">
        <v>46</v>
      </c>
      <c r="AH3543" s="41">
        <v>576</v>
      </c>
      <c r="AI3543" s="41">
        <v>29</v>
      </c>
      <c r="AJ3543" s="41" t="s">
        <v>2035</v>
      </c>
      <c r="AK3543" s="41">
        <v>3</v>
      </c>
      <c r="AL3543" s="186">
        <v>0</v>
      </c>
    </row>
    <row r="3544" spans="31:38" x14ac:dyDescent="0.35">
      <c r="AE3544" s="41" t="str">
        <f t="shared" si="97"/>
        <v>CAPFOR_576_30_3_202324</v>
      </c>
      <c r="AF3544" s="41">
        <v>202324</v>
      </c>
      <c r="AG3544" s="41" t="s">
        <v>46</v>
      </c>
      <c r="AH3544" s="41">
        <v>576</v>
      </c>
      <c r="AI3544" s="41">
        <v>30</v>
      </c>
      <c r="AJ3544" s="41" t="s">
        <v>1357</v>
      </c>
      <c r="AK3544" s="41">
        <v>3</v>
      </c>
      <c r="AL3544" s="186">
        <v>0</v>
      </c>
    </row>
    <row r="3545" spans="31:38" x14ac:dyDescent="0.35">
      <c r="AE3545" s="41" t="str">
        <f t="shared" si="97"/>
        <v>CAPFOR_576_30.1_3_202324</v>
      </c>
      <c r="AF3545" s="41">
        <v>202324</v>
      </c>
      <c r="AG3545" s="41" t="s">
        <v>46</v>
      </c>
      <c r="AH3545" s="41">
        <v>576</v>
      </c>
      <c r="AI3545" s="41">
        <v>30.1</v>
      </c>
      <c r="AJ3545" s="41" t="s">
        <v>3616</v>
      </c>
      <c r="AK3545" s="41">
        <v>3</v>
      </c>
      <c r="AL3545" s="186">
        <v>0</v>
      </c>
    </row>
    <row r="3546" spans="31:38" x14ac:dyDescent="0.35">
      <c r="AE3546" s="41" t="str">
        <f t="shared" si="97"/>
        <v>CAPFOR_576_30.2_3_202324</v>
      </c>
      <c r="AF3546" s="41">
        <v>202324</v>
      </c>
      <c r="AG3546" s="41" t="s">
        <v>46</v>
      </c>
      <c r="AH3546" s="41">
        <v>576</v>
      </c>
      <c r="AI3546" s="41">
        <v>30.2</v>
      </c>
      <c r="AJ3546" s="41" t="s">
        <v>3617</v>
      </c>
      <c r="AK3546" s="41">
        <v>3</v>
      </c>
      <c r="AL3546" s="186">
        <v>0</v>
      </c>
    </row>
    <row r="3547" spans="31:38" x14ac:dyDescent="0.35">
      <c r="AE3547" s="41" t="str">
        <f t="shared" si="97"/>
        <v>CAPFOR_576_31_3_202324</v>
      </c>
      <c r="AF3547" s="41">
        <v>202324</v>
      </c>
      <c r="AG3547" s="41" t="s">
        <v>46</v>
      </c>
      <c r="AH3547" s="41">
        <v>576</v>
      </c>
      <c r="AI3547" s="41">
        <v>31</v>
      </c>
      <c r="AJ3547" s="41" t="s">
        <v>1358</v>
      </c>
      <c r="AK3547" s="41">
        <v>3</v>
      </c>
      <c r="AL3547" s="186">
        <v>9785</v>
      </c>
    </row>
    <row r="3548" spans="31:38" x14ac:dyDescent="0.35">
      <c r="AE3548" s="41" t="str">
        <f t="shared" si="97"/>
        <v>CAPFOR_576_31.1_3_202324</v>
      </c>
      <c r="AF3548" s="41">
        <v>202324</v>
      </c>
      <c r="AG3548" s="41" t="s">
        <v>46</v>
      </c>
      <c r="AH3548" s="41">
        <v>576</v>
      </c>
      <c r="AI3548" s="41">
        <v>31.1</v>
      </c>
      <c r="AJ3548" s="41" t="s">
        <v>2038</v>
      </c>
      <c r="AK3548" s="41">
        <v>3</v>
      </c>
      <c r="AL3548" s="186">
        <v>9785</v>
      </c>
    </row>
    <row r="3549" spans="31:38" x14ac:dyDescent="0.35">
      <c r="AE3549" s="41" t="str">
        <f t="shared" si="97"/>
        <v>CAPFOR_576_31.2_3_202324</v>
      </c>
      <c r="AF3549" s="41">
        <v>202324</v>
      </c>
      <c r="AG3549" s="41" t="s">
        <v>46</v>
      </c>
      <c r="AH3549" s="41">
        <v>576</v>
      </c>
      <c r="AI3549" s="41">
        <v>31.2</v>
      </c>
      <c r="AJ3549" s="41" t="s">
        <v>2039</v>
      </c>
      <c r="AK3549" s="41">
        <v>3</v>
      </c>
      <c r="AL3549" s="186">
        <v>0</v>
      </c>
    </row>
    <row r="3550" spans="31:38" x14ac:dyDescent="0.35">
      <c r="AE3550" s="41" t="str">
        <f t="shared" si="97"/>
        <v>CAPFOR_576_32_3_202324</v>
      </c>
      <c r="AF3550" s="41">
        <v>202324</v>
      </c>
      <c r="AG3550" s="41" t="s">
        <v>46</v>
      </c>
      <c r="AH3550" s="41">
        <v>576</v>
      </c>
      <c r="AI3550" s="41">
        <v>32</v>
      </c>
      <c r="AJ3550" s="41" t="s">
        <v>3455</v>
      </c>
      <c r="AK3550" s="41">
        <v>3</v>
      </c>
      <c r="AL3550" s="186">
        <v>9985</v>
      </c>
    </row>
    <row r="3551" spans="31:38" x14ac:dyDescent="0.35">
      <c r="AE3551" s="41" t="str">
        <f t="shared" si="97"/>
        <v>CAPFOR_576_33_3_202324</v>
      </c>
      <c r="AF3551" s="41">
        <v>202324</v>
      </c>
      <c r="AG3551" s="41" t="s">
        <v>46</v>
      </c>
      <c r="AH3551" s="41">
        <v>576</v>
      </c>
      <c r="AI3551" s="41">
        <v>33</v>
      </c>
      <c r="AJ3551" s="41" t="s">
        <v>2043</v>
      </c>
      <c r="AK3551" s="41">
        <v>3</v>
      </c>
      <c r="AL3551" s="186">
        <v>46478</v>
      </c>
    </row>
    <row r="3552" spans="31:38" x14ac:dyDescent="0.35">
      <c r="AE3552" s="41" t="str">
        <f t="shared" si="97"/>
        <v>CAPFOR_576_33.5_3_202324</v>
      </c>
      <c r="AF3552" s="41">
        <v>202324</v>
      </c>
      <c r="AG3552" s="41" t="s">
        <v>46</v>
      </c>
      <c r="AH3552" s="41">
        <v>576</v>
      </c>
      <c r="AI3552" s="41">
        <v>33.5</v>
      </c>
      <c r="AJ3552" s="41" t="s">
        <v>3281</v>
      </c>
      <c r="AK3552" s="41">
        <v>3</v>
      </c>
      <c r="AL3552" s="186">
        <v>0</v>
      </c>
    </row>
    <row r="3553" spans="31:38" x14ac:dyDescent="0.35">
      <c r="AE3553" s="41" t="str">
        <f t="shared" si="97"/>
        <v>CAPFOR_576_34_3_202324</v>
      </c>
      <c r="AF3553" s="41">
        <v>202324</v>
      </c>
      <c r="AG3553" s="41" t="s">
        <v>46</v>
      </c>
      <c r="AH3553" s="41">
        <v>576</v>
      </c>
      <c r="AI3553" s="41">
        <v>34</v>
      </c>
      <c r="AJ3553" s="41" t="s">
        <v>3456</v>
      </c>
      <c r="AK3553" s="41">
        <v>3</v>
      </c>
      <c r="AL3553" s="186">
        <v>9785</v>
      </c>
    </row>
    <row r="3554" spans="31:38" x14ac:dyDescent="0.35">
      <c r="AE3554" s="41" t="str">
        <f t="shared" si="97"/>
        <v>CAPFOR_576_35_3_202324</v>
      </c>
      <c r="AF3554" s="41">
        <v>202324</v>
      </c>
      <c r="AG3554" s="41" t="s">
        <v>46</v>
      </c>
      <c r="AH3554" s="41">
        <v>576</v>
      </c>
      <c r="AI3554" s="41">
        <v>35</v>
      </c>
      <c r="AJ3554" s="41" t="s">
        <v>2044</v>
      </c>
      <c r="AK3554" s="41">
        <v>3</v>
      </c>
      <c r="AL3554" s="186">
        <v>4600</v>
      </c>
    </row>
    <row r="3555" spans="31:38" x14ac:dyDescent="0.35">
      <c r="AE3555" s="41" t="str">
        <f t="shared" si="97"/>
        <v>CAPFOR_576_36_3_202324</v>
      </c>
      <c r="AF3555" s="41">
        <v>202324</v>
      </c>
      <c r="AG3555" s="41" t="s">
        <v>46</v>
      </c>
      <c r="AH3555" s="41">
        <v>576</v>
      </c>
      <c r="AI3555" s="41">
        <v>36</v>
      </c>
      <c r="AJ3555" s="41" t="s">
        <v>3457</v>
      </c>
      <c r="AK3555" s="41">
        <v>3</v>
      </c>
      <c r="AL3555" s="186">
        <v>5185</v>
      </c>
    </row>
    <row r="3556" spans="31:38" x14ac:dyDescent="0.35">
      <c r="AE3556" s="41" t="str">
        <f t="shared" si="97"/>
        <v>CAPFOR_576_37_3_202324</v>
      </c>
      <c r="AF3556" s="41">
        <v>202324</v>
      </c>
      <c r="AG3556" s="41" t="s">
        <v>46</v>
      </c>
      <c r="AH3556" s="41">
        <v>576</v>
      </c>
      <c r="AI3556" s="41">
        <v>37</v>
      </c>
      <c r="AJ3556" s="41" t="s">
        <v>3458</v>
      </c>
      <c r="AK3556" s="41">
        <v>3</v>
      </c>
      <c r="AL3556" s="186">
        <v>51663</v>
      </c>
    </row>
    <row r="3557" spans="31:38" x14ac:dyDescent="0.35">
      <c r="AE3557" s="41" t="str">
        <f t="shared" si="97"/>
        <v>CAPFOR_576_38_3_202324</v>
      </c>
      <c r="AF3557" s="41">
        <v>202324</v>
      </c>
      <c r="AG3557" s="41" t="s">
        <v>46</v>
      </c>
      <c r="AH3557" s="41">
        <v>576</v>
      </c>
      <c r="AI3557" s="41">
        <v>38</v>
      </c>
      <c r="AJ3557" s="41" t="s">
        <v>2046</v>
      </c>
      <c r="AK3557" s="41">
        <v>3</v>
      </c>
      <c r="AL3557" s="186">
        <v>31737</v>
      </c>
    </row>
    <row r="3558" spans="31:38" x14ac:dyDescent="0.35">
      <c r="AE3558" s="41" t="str">
        <f t="shared" si="97"/>
        <v>CAPFOR_576_39_3_202324</v>
      </c>
      <c r="AF3558" s="41">
        <v>202324</v>
      </c>
      <c r="AG3558" s="41" t="s">
        <v>46</v>
      </c>
      <c r="AH3558" s="41">
        <v>576</v>
      </c>
      <c r="AI3558" s="41">
        <v>39</v>
      </c>
      <c r="AJ3558" s="41" t="s">
        <v>2047</v>
      </c>
      <c r="AK3558" s="41">
        <v>3</v>
      </c>
      <c r="AL3558" s="186">
        <v>0</v>
      </c>
    </row>
    <row r="3559" spans="31:38" x14ac:dyDescent="0.35">
      <c r="AE3559" s="41" t="str">
        <f t="shared" si="97"/>
        <v>CAPFOR_576_40_3_202324</v>
      </c>
      <c r="AF3559" s="41">
        <v>202324</v>
      </c>
      <c r="AG3559" s="41" t="s">
        <v>46</v>
      </c>
      <c r="AH3559" s="41">
        <v>576</v>
      </c>
      <c r="AI3559" s="41">
        <v>40</v>
      </c>
      <c r="AJ3559" s="41" t="s">
        <v>2048</v>
      </c>
      <c r="AK3559" s="41">
        <v>3</v>
      </c>
      <c r="AL3559" s="186">
        <v>0</v>
      </c>
    </row>
    <row r="3560" spans="31:38" x14ac:dyDescent="0.35">
      <c r="AE3560" s="41" t="str">
        <f t="shared" si="97"/>
        <v>CAPFOR_576_41_3_202324</v>
      </c>
      <c r="AF3560" s="41">
        <v>202324</v>
      </c>
      <c r="AG3560" s="41" t="s">
        <v>46</v>
      </c>
      <c r="AH3560" s="41">
        <v>576</v>
      </c>
      <c r="AI3560" s="41">
        <v>41</v>
      </c>
      <c r="AJ3560" s="41" t="s">
        <v>2049</v>
      </c>
      <c r="AK3560" s="41">
        <v>3</v>
      </c>
      <c r="AL3560" s="186">
        <v>40354.631746470586</v>
      </c>
    </row>
    <row r="3561" spans="31:38" x14ac:dyDescent="0.35">
      <c r="AE3561" s="41" t="str">
        <f t="shared" si="97"/>
        <v>CAPFOR_576_42_3_202324</v>
      </c>
      <c r="AF3561" s="41">
        <v>202324</v>
      </c>
      <c r="AG3561" s="41" t="s">
        <v>46</v>
      </c>
      <c r="AH3561" s="41">
        <v>576</v>
      </c>
      <c r="AI3561" s="41">
        <v>42</v>
      </c>
      <c r="AJ3561" s="41" t="s">
        <v>2050</v>
      </c>
      <c r="AK3561" s="41">
        <v>3</v>
      </c>
      <c r="AL3561" s="186">
        <v>3241.6098603083374</v>
      </c>
    </row>
    <row r="3562" spans="31:38" x14ac:dyDescent="0.35">
      <c r="AE3562" s="41" t="str">
        <f t="shared" si="97"/>
        <v>CAPFOR_576_43_3_202324</v>
      </c>
      <c r="AF3562" s="41">
        <v>202324</v>
      </c>
      <c r="AG3562" s="41" t="s">
        <v>46</v>
      </c>
      <c r="AH3562" s="41">
        <v>576</v>
      </c>
      <c r="AI3562" s="41">
        <v>43</v>
      </c>
      <c r="AJ3562" s="41" t="s">
        <v>2051</v>
      </c>
      <c r="AK3562" s="41">
        <v>3</v>
      </c>
      <c r="AL3562" s="186">
        <v>0</v>
      </c>
    </row>
    <row r="3563" spans="31:38" x14ac:dyDescent="0.35">
      <c r="AE3563" s="41" t="str">
        <f t="shared" si="97"/>
        <v>CAPFOR_576_44_3_202324</v>
      </c>
      <c r="AF3563" s="41">
        <v>202324</v>
      </c>
      <c r="AG3563" s="41" t="s">
        <v>46</v>
      </c>
      <c r="AH3563" s="41">
        <v>576</v>
      </c>
      <c r="AI3563" s="41">
        <v>44</v>
      </c>
      <c r="AJ3563" s="41" t="s">
        <v>3261</v>
      </c>
      <c r="AK3563" s="41">
        <v>3</v>
      </c>
      <c r="AL3563" s="186">
        <v>57000</v>
      </c>
    </row>
    <row r="3564" spans="31:38" x14ac:dyDescent="0.35">
      <c r="AE3564" s="41" t="str">
        <f t="shared" si="97"/>
        <v>CAPFOR_576_45_3_202324</v>
      </c>
      <c r="AF3564" s="41">
        <v>202324</v>
      </c>
      <c r="AG3564" s="41" t="s">
        <v>46</v>
      </c>
      <c r="AH3564" s="41">
        <v>576</v>
      </c>
      <c r="AI3564" s="41">
        <v>45</v>
      </c>
      <c r="AJ3564" s="41" t="s">
        <v>3262</v>
      </c>
      <c r="AK3564" s="41">
        <v>3</v>
      </c>
      <c r="AL3564" s="186">
        <v>58000</v>
      </c>
    </row>
    <row r="3565" spans="31:38" x14ac:dyDescent="0.35">
      <c r="AE3565" s="41" t="str">
        <f t="shared" si="97"/>
        <v>CAPFOR_576_46_3_202324</v>
      </c>
      <c r="AF3565" s="41">
        <v>202324</v>
      </c>
      <c r="AG3565" s="41" t="s">
        <v>46</v>
      </c>
      <c r="AH3565" s="41">
        <v>576</v>
      </c>
      <c r="AI3565" s="41">
        <v>46</v>
      </c>
      <c r="AJ3565" s="41" t="s">
        <v>2060</v>
      </c>
      <c r="AK3565" s="41">
        <v>3</v>
      </c>
      <c r="AL3565" s="186">
        <v>0</v>
      </c>
    </row>
    <row r="3566" spans="31:38" x14ac:dyDescent="0.35">
      <c r="AE3566" s="41" t="str">
        <f t="shared" si="97"/>
        <v>CAPFOR_576_47_3_202324</v>
      </c>
      <c r="AF3566" s="41">
        <v>202324</v>
      </c>
      <c r="AG3566" s="41" t="s">
        <v>46</v>
      </c>
      <c r="AH3566" s="41">
        <v>576</v>
      </c>
      <c r="AI3566" s="41">
        <v>47</v>
      </c>
      <c r="AJ3566" s="41" t="s">
        <v>2061</v>
      </c>
      <c r="AK3566" s="41">
        <v>3</v>
      </c>
      <c r="AL3566" s="186">
        <v>0</v>
      </c>
    </row>
    <row r="3567" spans="31:38" x14ac:dyDescent="0.35">
      <c r="AE3567" s="41" t="str">
        <f t="shared" si="97"/>
        <v>CAPFOR_576_48_3_202324</v>
      </c>
      <c r="AF3567" s="41">
        <v>202324</v>
      </c>
      <c r="AG3567" s="41" t="s">
        <v>46</v>
      </c>
      <c r="AH3567" s="41">
        <v>576</v>
      </c>
      <c r="AI3567" s="41">
        <v>48</v>
      </c>
      <c r="AJ3567" s="41" t="s">
        <v>2029</v>
      </c>
      <c r="AK3567" s="41">
        <v>3</v>
      </c>
      <c r="AL3567" s="186">
        <v>0</v>
      </c>
    </row>
    <row r="3568" spans="31:38" x14ac:dyDescent="0.35">
      <c r="AE3568" s="41" t="str">
        <f t="shared" si="97"/>
        <v>CAPFOR_576_49_3_202324</v>
      </c>
      <c r="AF3568" s="41">
        <v>202324</v>
      </c>
      <c r="AG3568" s="41" t="s">
        <v>46</v>
      </c>
      <c r="AH3568" s="41">
        <v>576</v>
      </c>
      <c r="AI3568" s="41">
        <v>49</v>
      </c>
      <c r="AJ3568" s="41" t="s">
        <v>2030</v>
      </c>
      <c r="AK3568" s="41">
        <v>3</v>
      </c>
      <c r="AL3568" s="186">
        <v>0</v>
      </c>
    </row>
    <row r="3569" spans="31:38" x14ac:dyDescent="0.35">
      <c r="AE3569" s="41" t="str">
        <f t="shared" si="97"/>
        <v>CAPFOR_576_50_3_202324</v>
      </c>
      <c r="AF3569" s="41">
        <v>202324</v>
      </c>
      <c r="AG3569" s="41" t="s">
        <v>46</v>
      </c>
      <c r="AH3569" s="41">
        <v>576</v>
      </c>
      <c r="AI3569" s="41">
        <v>50</v>
      </c>
      <c r="AJ3569" s="41" t="s">
        <v>2031</v>
      </c>
      <c r="AK3569" s="41">
        <v>3</v>
      </c>
      <c r="AL3569" s="186">
        <v>0</v>
      </c>
    </row>
    <row r="3570" spans="31:38" x14ac:dyDescent="0.35">
      <c r="AE3570" s="41" t="str">
        <f t="shared" si="97"/>
        <v>CAPFOR_582_1_1_202324</v>
      </c>
      <c r="AF3570" s="41">
        <v>202324</v>
      </c>
      <c r="AG3570" s="41" t="s">
        <v>46</v>
      </c>
      <c r="AH3570" s="41">
        <v>582</v>
      </c>
      <c r="AI3570" s="41">
        <v>1</v>
      </c>
      <c r="AJ3570" s="41" t="s">
        <v>1334</v>
      </c>
      <c r="AK3570" s="41">
        <v>1</v>
      </c>
      <c r="AL3570" s="186">
        <v>0</v>
      </c>
    </row>
    <row r="3571" spans="31:38" x14ac:dyDescent="0.35">
      <c r="AE3571" s="41" t="str">
        <f t="shared" si="97"/>
        <v>CAPFOR_582_2_1_202324</v>
      </c>
      <c r="AF3571" s="41">
        <v>202324</v>
      </c>
      <c r="AG3571" s="41" t="s">
        <v>46</v>
      </c>
      <c r="AH3571" s="41">
        <v>582</v>
      </c>
      <c r="AI3571" s="41">
        <v>2</v>
      </c>
      <c r="AJ3571" s="41" t="s">
        <v>3254</v>
      </c>
      <c r="AK3571" s="41">
        <v>1</v>
      </c>
      <c r="AL3571" s="186">
        <v>0</v>
      </c>
    </row>
    <row r="3572" spans="31:38" x14ac:dyDescent="0.35">
      <c r="AE3572" s="41" t="str">
        <f t="shared" si="97"/>
        <v>CAPFOR_582_3_1_202324</v>
      </c>
      <c r="AF3572" s="41">
        <v>202324</v>
      </c>
      <c r="AG3572" s="41" t="s">
        <v>46</v>
      </c>
      <c r="AH3572" s="41">
        <v>582</v>
      </c>
      <c r="AI3572" s="41">
        <v>3</v>
      </c>
      <c r="AJ3572" s="41" t="s">
        <v>3165</v>
      </c>
      <c r="AK3572" s="41">
        <v>1</v>
      </c>
      <c r="AL3572" s="186">
        <v>0</v>
      </c>
    </row>
    <row r="3573" spans="31:38" x14ac:dyDescent="0.35">
      <c r="AE3573" s="41" t="str">
        <f t="shared" si="97"/>
        <v>CAPFOR_582_4_1_202324</v>
      </c>
      <c r="AF3573" s="41">
        <v>202324</v>
      </c>
      <c r="AG3573" s="41" t="s">
        <v>46</v>
      </c>
      <c r="AH3573" s="41">
        <v>582</v>
      </c>
      <c r="AI3573" s="41">
        <v>4</v>
      </c>
      <c r="AJ3573" s="41" t="s">
        <v>3255</v>
      </c>
      <c r="AK3573" s="41">
        <v>1</v>
      </c>
      <c r="AL3573" s="186">
        <v>0</v>
      </c>
    </row>
    <row r="3574" spans="31:38" x14ac:dyDescent="0.35">
      <c r="AE3574" s="41" t="str">
        <f t="shared" si="97"/>
        <v>CAPFOR_582_5_1_202324</v>
      </c>
      <c r="AF3574" s="41">
        <v>202324</v>
      </c>
      <c r="AG3574" s="41" t="s">
        <v>46</v>
      </c>
      <c r="AH3574" s="41">
        <v>582</v>
      </c>
      <c r="AI3574" s="41">
        <v>5</v>
      </c>
      <c r="AJ3574" s="41" t="s">
        <v>664</v>
      </c>
      <c r="AK3574" s="41">
        <v>1</v>
      </c>
      <c r="AL3574" s="186">
        <v>1485</v>
      </c>
    </row>
    <row r="3575" spans="31:38" x14ac:dyDescent="0.35">
      <c r="AE3575" s="41" t="str">
        <f t="shared" si="97"/>
        <v>CAPFOR_582_6_1_202324</v>
      </c>
      <c r="AF3575" s="41">
        <v>202324</v>
      </c>
      <c r="AG3575" s="41" t="s">
        <v>46</v>
      </c>
      <c r="AH3575" s="41">
        <v>582</v>
      </c>
      <c r="AI3575" s="41">
        <v>6</v>
      </c>
      <c r="AJ3575" s="41" t="s">
        <v>3192</v>
      </c>
      <c r="AK3575" s="41">
        <v>1</v>
      </c>
      <c r="AL3575" s="186">
        <v>0</v>
      </c>
    </row>
    <row r="3576" spans="31:38" x14ac:dyDescent="0.35">
      <c r="AE3576" s="41" t="str">
        <f t="shared" si="97"/>
        <v>CAPFOR_582_7_1_202324</v>
      </c>
      <c r="AF3576" s="41">
        <v>202324</v>
      </c>
      <c r="AG3576" s="41" t="s">
        <v>46</v>
      </c>
      <c r="AH3576" s="41">
        <v>582</v>
      </c>
      <c r="AI3576" s="41">
        <v>7</v>
      </c>
      <c r="AJ3576" s="41" t="s">
        <v>2157</v>
      </c>
      <c r="AK3576" s="41">
        <v>1</v>
      </c>
      <c r="AL3576" s="186">
        <v>0</v>
      </c>
    </row>
    <row r="3577" spans="31:38" x14ac:dyDescent="0.35">
      <c r="AE3577" s="41" t="str">
        <f t="shared" si="97"/>
        <v>CAPFOR_582_8_1_202324</v>
      </c>
      <c r="AF3577" s="41">
        <v>202324</v>
      </c>
      <c r="AG3577" s="41" t="s">
        <v>46</v>
      </c>
      <c r="AH3577" s="41">
        <v>582</v>
      </c>
      <c r="AI3577" s="41">
        <v>8</v>
      </c>
      <c r="AJ3577" s="41" t="s">
        <v>3449</v>
      </c>
      <c r="AK3577" s="41">
        <v>1</v>
      </c>
      <c r="AL3577" s="186">
        <v>1485</v>
      </c>
    </row>
    <row r="3578" spans="31:38" x14ac:dyDescent="0.35">
      <c r="AE3578" s="41" t="str">
        <f t="shared" si="97"/>
        <v>CAPFOR_582_9_1_202324</v>
      </c>
      <c r="AF3578" s="41">
        <v>202324</v>
      </c>
      <c r="AG3578" s="41" t="s">
        <v>46</v>
      </c>
      <c r="AH3578" s="41">
        <v>582</v>
      </c>
      <c r="AI3578" s="41">
        <v>9</v>
      </c>
      <c r="AJ3578" s="41" t="s">
        <v>2322</v>
      </c>
      <c r="AK3578" s="41">
        <v>1</v>
      </c>
      <c r="AL3578" s="186">
        <v>0</v>
      </c>
    </row>
    <row r="3579" spans="31:38" x14ac:dyDescent="0.35">
      <c r="AE3579" s="41" t="str">
        <f t="shared" si="97"/>
        <v>CAPFOR_582_10_1_202324</v>
      </c>
      <c r="AF3579" s="41">
        <v>202324</v>
      </c>
      <c r="AG3579" s="41" t="s">
        <v>46</v>
      </c>
      <c r="AH3579" s="41">
        <v>582</v>
      </c>
      <c r="AI3579" s="41">
        <v>10</v>
      </c>
      <c r="AJ3579" s="41" t="s">
        <v>3196</v>
      </c>
      <c r="AK3579" s="41">
        <v>1</v>
      </c>
      <c r="AL3579" s="186">
        <v>0</v>
      </c>
    </row>
    <row r="3580" spans="31:38" x14ac:dyDescent="0.35">
      <c r="AE3580" s="41" t="str">
        <f t="shared" si="97"/>
        <v>CAPFOR_582_11_1_202324</v>
      </c>
      <c r="AF3580" s="41">
        <v>202324</v>
      </c>
      <c r="AG3580" s="41" t="s">
        <v>46</v>
      </c>
      <c r="AH3580" s="41">
        <v>582</v>
      </c>
      <c r="AI3580" s="41">
        <v>11</v>
      </c>
      <c r="AJ3580" s="41" t="s">
        <v>3450</v>
      </c>
      <c r="AK3580" s="41">
        <v>1</v>
      </c>
      <c r="AL3580" s="186">
        <v>0</v>
      </c>
    </row>
    <row r="3581" spans="31:38" x14ac:dyDescent="0.35">
      <c r="AE3581" s="41" t="str">
        <f t="shared" si="97"/>
        <v>CAPFOR_582_12_1_202324</v>
      </c>
      <c r="AF3581" s="41">
        <v>202324</v>
      </c>
      <c r="AG3581" s="41" t="s">
        <v>46</v>
      </c>
      <c r="AH3581" s="41">
        <v>582</v>
      </c>
      <c r="AI3581" s="41">
        <v>12</v>
      </c>
      <c r="AJ3581" s="41" t="s">
        <v>3170</v>
      </c>
      <c r="AK3581" s="41">
        <v>1</v>
      </c>
      <c r="AL3581" s="186">
        <v>0</v>
      </c>
    </row>
    <row r="3582" spans="31:38" x14ac:dyDescent="0.35">
      <c r="AE3582" s="41" t="str">
        <f t="shared" si="97"/>
        <v>CAPFOR_582_13_1_202324</v>
      </c>
      <c r="AF3582" s="41">
        <v>202324</v>
      </c>
      <c r="AG3582" s="41" t="s">
        <v>46</v>
      </c>
      <c r="AH3582" s="41">
        <v>582</v>
      </c>
      <c r="AI3582" s="41">
        <v>13</v>
      </c>
      <c r="AJ3582" s="41" t="s">
        <v>3451</v>
      </c>
      <c r="AK3582" s="41">
        <v>1</v>
      </c>
      <c r="AL3582" s="186">
        <v>1485</v>
      </c>
    </row>
    <row r="3583" spans="31:38" x14ac:dyDescent="0.35">
      <c r="AE3583" s="41" t="str">
        <f t="shared" si="97"/>
        <v>CAPFOR_582_14_1_202324</v>
      </c>
      <c r="AF3583" s="41">
        <v>202324</v>
      </c>
      <c r="AG3583" s="41" t="s">
        <v>46</v>
      </c>
      <c r="AH3583" s="41">
        <v>582</v>
      </c>
      <c r="AI3583" s="41">
        <v>14</v>
      </c>
      <c r="AJ3583" s="41" t="s">
        <v>3452</v>
      </c>
      <c r="AK3583" s="41">
        <v>1</v>
      </c>
      <c r="AL3583" s="186">
        <v>0</v>
      </c>
    </row>
    <row r="3584" spans="31:38" x14ac:dyDescent="0.35">
      <c r="AE3584" s="41" t="str">
        <f t="shared" si="97"/>
        <v>CAPFOR_582_15_1_202324</v>
      </c>
      <c r="AF3584" s="41">
        <v>202324</v>
      </c>
      <c r="AG3584" s="41" t="s">
        <v>46</v>
      </c>
      <c r="AH3584" s="41">
        <v>582</v>
      </c>
      <c r="AI3584" s="41">
        <v>15</v>
      </c>
      <c r="AJ3584" s="41" t="s">
        <v>3256</v>
      </c>
      <c r="AK3584" s="41">
        <v>1</v>
      </c>
      <c r="AL3584" s="186">
        <v>0</v>
      </c>
    </row>
    <row r="3585" spans="31:38" x14ac:dyDescent="0.35">
      <c r="AE3585" s="41" t="str">
        <f t="shared" si="97"/>
        <v>CAPFOR_582_16_1_202324</v>
      </c>
      <c r="AF3585" s="41">
        <v>202324</v>
      </c>
      <c r="AG3585" s="41" t="s">
        <v>46</v>
      </c>
      <c r="AH3585" s="41">
        <v>582</v>
      </c>
      <c r="AI3585" s="41">
        <v>16</v>
      </c>
      <c r="AJ3585" s="41" t="s">
        <v>3453</v>
      </c>
      <c r="AK3585" s="41">
        <v>1</v>
      </c>
      <c r="AL3585" s="186">
        <v>1485</v>
      </c>
    </row>
    <row r="3586" spans="31:38" x14ac:dyDescent="0.35">
      <c r="AE3586" s="41" t="str">
        <f t="shared" si="97"/>
        <v>CAPFOR_582_17_1_202324</v>
      </c>
      <c r="AF3586" s="41">
        <v>202324</v>
      </c>
      <c r="AG3586" s="41" t="s">
        <v>46</v>
      </c>
      <c r="AH3586" s="41">
        <v>582</v>
      </c>
      <c r="AI3586" s="41">
        <v>17</v>
      </c>
      <c r="AJ3586" s="41" t="s">
        <v>2010</v>
      </c>
      <c r="AK3586" s="41">
        <v>1</v>
      </c>
      <c r="AL3586" s="186">
        <v>0</v>
      </c>
    </row>
    <row r="3587" spans="31:38" x14ac:dyDescent="0.35">
      <c r="AE3587" s="41" t="str">
        <f t="shared" si="97"/>
        <v>CAPFOR_582_17.1_1_202324</v>
      </c>
      <c r="AF3587" s="41">
        <v>202324</v>
      </c>
      <c r="AG3587" s="41" t="s">
        <v>46</v>
      </c>
      <c r="AH3587" s="41">
        <v>582</v>
      </c>
      <c r="AI3587" s="41">
        <v>17.100000000000001</v>
      </c>
      <c r="AJ3587" s="41" t="s">
        <v>3494</v>
      </c>
      <c r="AK3587" s="41">
        <v>1</v>
      </c>
      <c r="AL3587" s="186">
        <v>0</v>
      </c>
    </row>
    <row r="3588" spans="31:38" x14ac:dyDescent="0.35">
      <c r="AE3588" s="41" t="str">
        <f t="shared" si="97"/>
        <v>CAPFOR_582_19_3_202324</v>
      </c>
      <c r="AF3588" s="41">
        <v>202324</v>
      </c>
      <c r="AG3588" s="41" t="s">
        <v>46</v>
      </c>
      <c r="AH3588" s="41">
        <v>582</v>
      </c>
      <c r="AI3588" s="41">
        <v>19</v>
      </c>
      <c r="AJ3588" s="41" t="s">
        <v>3258</v>
      </c>
      <c r="AK3588" s="41">
        <v>3</v>
      </c>
      <c r="AL3588" s="186">
        <v>1485</v>
      </c>
    </row>
    <row r="3589" spans="31:38" x14ac:dyDescent="0.35">
      <c r="AE3589" s="41" t="str">
        <f t="shared" si="97"/>
        <v>CAPFOR_582_20_3_202324</v>
      </c>
      <c r="AF3589" s="41">
        <v>202324</v>
      </c>
      <c r="AG3589" s="41" t="s">
        <v>46</v>
      </c>
      <c r="AH3589" s="41">
        <v>582</v>
      </c>
      <c r="AI3589" s="41">
        <v>20</v>
      </c>
      <c r="AJ3589" s="41" t="s">
        <v>1308</v>
      </c>
      <c r="AK3589" s="41">
        <v>3</v>
      </c>
      <c r="AL3589" s="186">
        <v>0</v>
      </c>
    </row>
    <row r="3590" spans="31:38" x14ac:dyDescent="0.35">
      <c r="AE3590" s="41" t="str">
        <f t="shared" ref="AE3590:AE3653" si="98">AG3590&amp;"_"&amp;AH3590&amp;"_"&amp;AI3590&amp;"_"&amp;AK3590&amp;"_"&amp;AF3590</f>
        <v>CAPFOR_582_21_3_202324</v>
      </c>
      <c r="AF3590" s="41">
        <v>202324</v>
      </c>
      <c r="AG3590" s="41" t="s">
        <v>46</v>
      </c>
      <c r="AH3590" s="41">
        <v>582</v>
      </c>
      <c r="AI3590" s="41">
        <v>21</v>
      </c>
      <c r="AJ3590" s="41" t="s">
        <v>1309</v>
      </c>
      <c r="AK3590" s="41">
        <v>3</v>
      </c>
      <c r="AL3590" s="186">
        <v>0</v>
      </c>
    </row>
    <row r="3591" spans="31:38" x14ac:dyDescent="0.35">
      <c r="AE3591" s="41" t="str">
        <f t="shared" si="98"/>
        <v>CAPFOR_582_22_3_202324</v>
      </c>
      <c r="AF3591" s="41">
        <v>202324</v>
      </c>
      <c r="AG3591" s="41" t="s">
        <v>46</v>
      </c>
      <c r="AH3591" s="41">
        <v>582</v>
      </c>
      <c r="AI3591" s="41">
        <v>22</v>
      </c>
      <c r="AJ3591" s="41" t="s">
        <v>3454</v>
      </c>
      <c r="AK3591" s="41">
        <v>3</v>
      </c>
      <c r="AL3591" s="186">
        <v>0</v>
      </c>
    </row>
    <row r="3592" spans="31:38" x14ac:dyDescent="0.35">
      <c r="AE3592" s="41" t="str">
        <f t="shared" si="98"/>
        <v>CAPFOR_582_23_3_202324</v>
      </c>
      <c r="AF3592" s="41">
        <v>202324</v>
      </c>
      <c r="AG3592" s="41" t="s">
        <v>46</v>
      </c>
      <c r="AH3592" s="41">
        <v>582</v>
      </c>
      <c r="AI3592" s="41">
        <v>23</v>
      </c>
      <c r="AJ3592" s="41" t="s">
        <v>2027</v>
      </c>
      <c r="AK3592" s="41">
        <v>3</v>
      </c>
      <c r="AL3592" s="186">
        <v>1277</v>
      </c>
    </row>
    <row r="3593" spans="31:38" x14ac:dyDescent="0.35">
      <c r="AE3593" s="41" t="str">
        <f t="shared" si="98"/>
        <v>CAPFOR_582_25_3_202324</v>
      </c>
      <c r="AF3593" s="41">
        <v>202324</v>
      </c>
      <c r="AG3593" s="41" t="s">
        <v>46</v>
      </c>
      <c r="AH3593" s="41">
        <v>582</v>
      </c>
      <c r="AI3593" s="41">
        <v>25</v>
      </c>
      <c r="AJ3593" s="41" t="s">
        <v>1370</v>
      </c>
      <c r="AK3593" s="41">
        <v>3</v>
      </c>
      <c r="AL3593" s="186">
        <v>208</v>
      </c>
    </row>
    <row r="3594" spans="31:38" x14ac:dyDescent="0.35">
      <c r="AE3594" s="41" t="str">
        <f t="shared" si="98"/>
        <v>CAPFOR_582_26_3_202324</v>
      </c>
      <c r="AF3594" s="41">
        <v>202324</v>
      </c>
      <c r="AG3594" s="41" t="s">
        <v>46</v>
      </c>
      <c r="AH3594" s="41">
        <v>582</v>
      </c>
      <c r="AI3594" s="41">
        <v>26</v>
      </c>
      <c r="AJ3594" s="41" t="s">
        <v>2032</v>
      </c>
      <c r="AK3594" s="41">
        <v>3</v>
      </c>
      <c r="AL3594" s="186">
        <v>0</v>
      </c>
    </row>
    <row r="3595" spans="31:38" x14ac:dyDescent="0.35">
      <c r="AE3595" s="41" t="str">
        <f t="shared" si="98"/>
        <v>CAPFOR_582_27_3_202324</v>
      </c>
      <c r="AF3595" s="41">
        <v>202324</v>
      </c>
      <c r="AG3595" s="41" t="s">
        <v>46</v>
      </c>
      <c r="AH3595" s="41">
        <v>582</v>
      </c>
      <c r="AI3595" s="41">
        <v>27</v>
      </c>
      <c r="AJ3595" s="41" t="s">
        <v>2033</v>
      </c>
      <c r="AK3595" s="41">
        <v>3</v>
      </c>
      <c r="AL3595" s="186">
        <v>0</v>
      </c>
    </row>
    <row r="3596" spans="31:38" x14ac:dyDescent="0.35">
      <c r="AE3596" s="41" t="str">
        <f t="shared" si="98"/>
        <v>CAPFOR_582_28_3_202324</v>
      </c>
      <c r="AF3596" s="41">
        <v>202324</v>
      </c>
      <c r="AG3596" s="41" t="s">
        <v>46</v>
      </c>
      <c r="AH3596" s="41">
        <v>582</v>
      </c>
      <c r="AI3596" s="41">
        <v>28</v>
      </c>
      <c r="AJ3596" s="41" t="s">
        <v>2034</v>
      </c>
      <c r="AK3596" s="41">
        <v>3</v>
      </c>
      <c r="AL3596" s="186">
        <v>0</v>
      </c>
    </row>
    <row r="3597" spans="31:38" x14ac:dyDescent="0.35">
      <c r="AE3597" s="41" t="str">
        <f t="shared" si="98"/>
        <v>CAPFOR_582_29_3_202324</v>
      </c>
      <c r="AF3597" s="41">
        <v>202324</v>
      </c>
      <c r="AG3597" s="41" t="s">
        <v>46</v>
      </c>
      <c r="AH3597" s="41">
        <v>582</v>
      </c>
      <c r="AI3597" s="41">
        <v>29</v>
      </c>
      <c r="AJ3597" s="41" t="s">
        <v>2035</v>
      </c>
      <c r="AK3597" s="41">
        <v>3</v>
      </c>
      <c r="AL3597" s="186">
        <v>0</v>
      </c>
    </row>
    <row r="3598" spans="31:38" x14ac:dyDescent="0.35">
      <c r="AE3598" s="41" t="str">
        <f t="shared" si="98"/>
        <v>CAPFOR_582_30_3_202324</v>
      </c>
      <c r="AF3598" s="41">
        <v>202324</v>
      </c>
      <c r="AG3598" s="41" t="s">
        <v>46</v>
      </c>
      <c r="AH3598" s="41">
        <v>582</v>
      </c>
      <c r="AI3598" s="41">
        <v>30</v>
      </c>
      <c r="AJ3598" s="41" t="s">
        <v>1357</v>
      </c>
      <c r="AK3598" s="41">
        <v>3</v>
      </c>
      <c r="AL3598" s="186">
        <v>0</v>
      </c>
    </row>
    <row r="3599" spans="31:38" x14ac:dyDescent="0.35">
      <c r="AE3599" s="41" t="str">
        <f t="shared" si="98"/>
        <v>CAPFOR_582_30.1_3_202324</v>
      </c>
      <c r="AF3599" s="41">
        <v>202324</v>
      </c>
      <c r="AG3599" s="41" t="s">
        <v>46</v>
      </c>
      <c r="AH3599" s="41">
        <v>582</v>
      </c>
      <c r="AI3599" s="41">
        <v>30.1</v>
      </c>
      <c r="AJ3599" s="41" t="s">
        <v>3616</v>
      </c>
      <c r="AK3599" s="41">
        <v>3</v>
      </c>
      <c r="AL3599" s="186">
        <v>0</v>
      </c>
    </row>
    <row r="3600" spans="31:38" x14ac:dyDescent="0.35">
      <c r="AE3600" s="41" t="str">
        <f t="shared" si="98"/>
        <v>CAPFOR_582_30.2_3_202324</v>
      </c>
      <c r="AF3600" s="41">
        <v>202324</v>
      </c>
      <c r="AG3600" s="41" t="s">
        <v>46</v>
      </c>
      <c r="AH3600" s="41">
        <v>582</v>
      </c>
      <c r="AI3600" s="41">
        <v>30.2</v>
      </c>
      <c r="AJ3600" s="41" t="s">
        <v>3617</v>
      </c>
      <c r="AK3600" s="41">
        <v>3</v>
      </c>
      <c r="AL3600" s="186">
        <v>0</v>
      </c>
    </row>
    <row r="3601" spans="31:38" x14ac:dyDescent="0.35">
      <c r="AE3601" s="41" t="str">
        <f t="shared" si="98"/>
        <v>CAPFOR_582_31_3_202324</v>
      </c>
      <c r="AF3601" s="41">
        <v>202324</v>
      </c>
      <c r="AG3601" s="41" t="s">
        <v>46</v>
      </c>
      <c r="AH3601" s="41">
        <v>582</v>
      </c>
      <c r="AI3601" s="41">
        <v>31</v>
      </c>
      <c r="AJ3601" s="41" t="s">
        <v>1358</v>
      </c>
      <c r="AK3601" s="41">
        <v>3</v>
      </c>
      <c r="AL3601" s="186">
        <v>0</v>
      </c>
    </row>
    <row r="3602" spans="31:38" x14ac:dyDescent="0.35">
      <c r="AE3602" s="41" t="str">
        <f t="shared" si="98"/>
        <v>CAPFOR_582_31.1_3_202324</v>
      </c>
      <c r="AF3602" s="41">
        <v>202324</v>
      </c>
      <c r="AG3602" s="41" t="s">
        <v>46</v>
      </c>
      <c r="AH3602" s="41">
        <v>582</v>
      </c>
      <c r="AI3602" s="41">
        <v>31.1</v>
      </c>
      <c r="AJ3602" s="41" t="s">
        <v>2038</v>
      </c>
      <c r="AK3602" s="41">
        <v>3</v>
      </c>
      <c r="AL3602" s="186">
        <v>0</v>
      </c>
    </row>
    <row r="3603" spans="31:38" x14ac:dyDescent="0.35">
      <c r="AE3603" s="41" t="str">
        <f t="shared" si="98"/>
        <v>CAPFOR_582_31.2_3_202324</v>
      </c>
      <c r="AF3603" s="41">
        <v>202324</v>
      </c>
      <c r="AG3603" s="41" t="s">
        <v>46</v>
      </c>
      <c r="AH3603" s="41">
        <v>582</v>
      </c>
      <c r="AI3603" s="41">
        <v>31.2</v>
      </c>
      <c r="AJ3603" s="41" t="s">
        <v>2039</v>
      </c>
      <c r="AK3603" s="41">
        <v>3</v>
      </c>
      <c r="AL3603" s="186">
        <v>0</v>
      </c>
    </row>
    <row r="3604" spans="31:38" x14ac:dyDescent="0.35">
      <c r="AE3604" s="41" t="str">
        <f t="shared" si="98"/>
        <v>CAPFOR_582_32_3_202324</v>
      </c>
      <c r="AF3604" s="41">
        <v>202324</v>
      </c>
      <c r="AG3604" s="41" t="s">
        <v>46</v>
      </c>
      <c r="AH3604" s="41">
        <v>582</v>
      </c>
      <c r="AI3604" s="41">
        <v>32</v>
      </c>
      <c r="AJ3604" s="41" t="s">
        <v>3455</v>
      </c>
      <c r="AK3604" s="41">
        <v>3</v>
      </c>
      <c r="AL3604" s="186">
        <v>1485</v>
      </c>
    </row>
    <row r="3605" spans="31:38" x14ac:dyDescent="0.35">
      <c r="AE3605" s="41" t="str">
        <f t="shared" si="98"/>
        <v>CAPFOR_582_33_3_202324</v>
      </c>
      <c r="AF3605" s="41">
        <v>202324</v>
      </c>
      <c r="AG3605" s="41" t="s">
        <v>46</v>
      </c>
      <c r="AH3605" s="41">
        <v>582</v>
      </c>
      <c r="AI3605" s="41">
        <v>33</v>
      </c>
      <c r="AJ3605" s="41" t="s">
        <v>2043</v>
      </c>
      <c r="AK3605" s="41">
        <v>3</v>
      </c>
      <c r="AL3605" s="186">
        <v>0</v>
      </c>
    </row>
    <row r="3606" spans="31:38" x14ac:dyDescent="0.35">
      <c r="AE3606" s="41" t="str">
        <f t="shared" si="98"/>
        <v>CAPFOR_582_33.5_3_202324</v>
      </c>
      <c r="AF3606" s="41">
        <v>202324</v>
      </c>
      <c r="AG3606" s="41" t="s">
        <v>46</v>
      </c>
      <c r="AH3606" s="41">
        <v>582</v>
      </c>
      <c r="AI3606" s="41">
        <v>33.5</v>
      </c>
      <c r="AJ3606" s="41" t="s">
        <v>3281</v>
      </c>
      <c r="AK3606" s="41">
        <v>3</v>
      </c>
      <c r="AL3606" s="186">
        <v>0</v>
      </c>
    </row>
    <row r="3607" spans="31:38" x14ac:dyDescent="0.35">
      <c r="AE3607" s="41" t="str">
        <f t="shared" si="98"/>
        <v>CAPFOR_582_34_3_202324</v>
      </c>
      <c r="AF3607" s="41">
        <v>202324</v>
      </c>
      <c r="AG3607" s="41" t="s">
        <v>46</v>
      </c>
      <c r="AH3607" s="41">
        <v>582</v>
      </c>
      <c r="AI3607" s="41">
        <v>34</v>
      </c>
      <c r="AJ3607" s="41" t="s">
        <v>3456</v>
      </c>
      <c r="AK3607" s="41">
        <v>3</v>
      </c>
      <c r="AL3607" s="186">
        <v>0</v>
      </c>
    </row>
    <row r="3608" spans="31:38" x14ac:dyDescent="0.35">
      <c r="AE3608" s="41" t="str">
        <f t="shared" si="98"/>
        <v>CAPFOR_582_35_3_202324</v>
      </c>
      <c r="AF3608" s="41">
        <v>202324</v>
      </c>
      <c r="AG3608" s="41" t="s">
        <v>46</v>
      </c>
      <c r="AH3608" s="41">
        <v>582</v>
      </c>
      <c r="AI3608" s="41">
        <v>35</v>
      </c>
      <c r="AJ3608" s="41" t="s">
        <v>2044</v>
      </c>
      <c r="AK3608" s="41">
        <v>3</v>
      </c>
      <c r="AL3608" s="186">
        <v>0</v>
      </c>
    </row>
    <row r="3609" spans="31:38" x14ac:dyDescent="0.35">
      <c r="AE3609" s="41" t="str">
        <f t="shared" si="98"/>
        <v>CAPFOR_582_36_3_202324</v>
      </c>
      <c r="AF3609" s="41">
        <v>202324</v>
      </c>
      <c r="AG3609" s="41" t="s">
        <v>46</v>
      </c>
      <c r="AH3609" s="41">
        <v>582</v>
      </c>
      <c r="AI3609" s="41">
        <v>36</v>
      </c>
      <c r="AJ3609" s="41" t="s">
        <v>3457</v>
      </c>
      <c r="AK3609" s="41">
        <v>3</v>
      </c>
      <c r="AL3609" s="186">
        <v>0</v>
      </c>
    </row>
    <row r="3610" spans="31:38" x14ac:dyDescent="0.35">
      <c r="AE3610" s="41" t="str">
        <f t="shared" si="98"/>
        <v>CAPFOR_582_37_3_202324</v>
      </c>
      <c r="AF3610" s="41">
        <v>202324</v>
      </c>
      <c r="AG3610" s="41" t="s">
        <v>46</v>
      </c>
      <c r="AH3610" s="41">
        <v>582</v>
      </c>
      <c r="AI3610" s="41">
        <v>37</v>
      </c>
      <c r="AJ3610" s="41" t="s">
        <v>3458</v>
      </c>
      <c r="AK3610" s="41">
        <v>3</v>
      </c>
      <c r="AL3610" s="186">
        <v>0</v>
      </c>
    </row>
    <row r="3611" spans="31:38" x14ac:dyDescent="0.35">
      <c r="AE3611" s="41" t="str">
        <f t="shared" si="98"/>
        <v>CAPFOR_582_38_3_202324</v>
      </c>
      <c r="AF3611" s="41">
        <v>202324</v>
      </c>
      <c r="AG3611" s="41" t="s">
        <v>46</v>
      </c>
      <c r="AH3611" s="41">
        <v>582</v>
      </c>
      <c r="AI3611" s="41">
        <v>38</v>
      </c>
      <c r="AJ3611" s="41" t="s">
        <v>2046</v>
      </c>
      <c r="AK3611" s="41">
        <v>3</v>
      </c>
      <c r="AL3611" s="186">
        <v>0</v>
      </c>
    </row>
    <row r="3612" spans="31:38" x14ac:dyDescent="0.35">
      <c r="AE3612" s="41" t="str">
        <f t="shared" si="98"/>
        <v>CAPFOR_582_39_3_202324</v>
      </c>
      <c r="AF3612" s="41">
        <v>202324</v>
      </c>
      <c r="AG3612" s="41" t="s">
        <v>46</v>
      </c>
      <c r="AH3612" s="41">
        <v>582</v>
      </c>
      <c r="AI3612" s="41">
        <v>39</v>
      </c>
      <c r="AJ3612" s="41" t="s">
        <v>2047</v>
      </c>
      <c r="AK3612" s="41">
        <v>3</v>
      </c>
      <c r="AL3612" s="186">
        <v>0</v>
      </c>
    </row>
    <row r="3613" spans="31:38" x14ac:dyDescent="0.35">
      <c r="AE3613" s="41" t="str">
        <f t="shared" si="98"/>
        <v>CAPFOR_582_40_3_202324</v>
      </c>
      <c r="AF3613" s="41">
        <v>202324</v>
      </c>
      <c r="AG3613" s="41" t="s">
        <v>46</v>
      </c>
      <c r="AH3613" s="41">
        <v>582</v>
      </c>
      <c r="AI3613" s="41">
        <v>40</v>
      </c>
      <c r="AJ3613" s="41" t="s">
        <v>2048</v>
      </c>
      <c r="AK3613" s="41">
        <v>3</v>
      </c>
      <c r="AL3613" s="186">
        <v>0</v>
      </c>
    </row>
    <row r="3614" spans="31:38" x14ac:dyDescent="0.35">
      <c r="AE3614" s="41" t="str">
        <f t="shared" si="98"/>
        <v>CAPFOR_582_41_3_202324</v>
      </c>
      <c r="AF3614" s="41">
        <v>202324</v>
      </c>
      <c r="AG3614" s="41" t="s">
        <v>46</v>
      </c>
      <c r="AH3614" s="41">
        <v>582</v>
      </c>
      <c r="AI3614" s="41">
        <v>41</v>
      </c>
      <c r="AJ3614" s="41" t="s">
        <v>2049</v>
      </c>
      <c r="AK3614" s="41">
        <v>3</v>
      </c>
      <c r="AL3614" s="186">
        <v>0</v>
      </c>
    </row>
    <row r="3615" spans="31:38" x14ac:dyDescent="0.35">
      <c r="AE3615" s="41" t="str">
        <f t="shared" si="98"/>
        <v>CAPFOR_582_42_3_202324</v>
      </c>
      <c r="AF3615" s="41">
        <v>202324</v>
      </c>
      <c r="AG3615" s="41" t="s">
        <v>46</v>
      </c>
      <c r="AH3615" s="41">
        <v>582</v>
      </c>
      <c r="AI3615" s="41">
        <v>42</v>
      </c>
      <c r="AJ3615" s="41" t="s">
        <v>2050</v>
      </c>
      <c r="AK3615" s="41">
        <v>3</v>
      </c>
      <c r="AL3615" s="186">
        <v>0</v>
      </c>
    </row>
    <row r="3616" spans="31:38" x14ac:dyDescent="0.35">
      <c r="AE3616" s="41" t="str">
        <f t="shared" si="98"/>
        <v>CAPFOR_582_43_3_202324</v>
      </c>
      <c r="AF3616" s="41">
        <v>202324</v>
      </c>
      <c r="AG3616" s="41" t="s">
        <v>46</v>
      </c>
      <c r="AH3616" s="41">
        <v>582</v>
      </c>
      <c r="AI3616" s="41">
        <v>43</v>
      </c>
      <c r="AJ3616" s="41" t="s">
        <v>2051</v>
      </c>
      <c r="AK3616" s="41">
        <v>3</v>
      </c>
      <c r="AL3616" s="186">
        <v>0</v>
      </c>
    </row>
    <row r="3617" spans="31:38" x14ac:dyDescent="0.35">
      <c r="AE3617" s="41" t="str">
        <f t="shared" si="98"/>
        <v>CAPFOR_582_44_3_202324</v>
      </c>
      <c r="AF3617" s="41">
        <v>202324</v>
      </c>
      <c r="AG3617" s="41" t="s">
        <v>46</v>
      </c>
      <c r="AH3617" s="41">
        <v>582</v>
      </c>
      <c r="AI3617" s="41">
        <v>44</v>
      </c>
      <c r="AJ3617" s="41" t="s">
        <v>3261</v>
      </c>
      <c r="AK3617" s="41">
        <v>3</v>
      </c>
      <c r="AL3617" s="186">
        <v>0</v>
      </c>
    </row>
    <row r="3618" spans="31:38" x14ac:dyDescent="0.35">
      <c r="AE3618" s="41" t="str">
        <f t="shared" si="98"/>
        <v>CAPFOR_582_45_3_202324</v>
      </c>
      <c r="AF3618" s="41">
        <v>202324</v>
      </c>
      <c r="AG3618" s="41" t="s">
        <v>46</v>
      </c>
      <c r="AH3618" s="41">
        <v>582</v>
      </c>
      <c r="AI3618" s="41">
        <v>45</v>
      </c>
      <c r="AJ3618" s="41" t="s">
        <v>3262</v>
      </c>
      <c r="AK3618" s="41">
        <v>3</v>
      </c>
      <c r="AL3618" s="186">
        <v>0</v>
      </c>
    </row>
    <row r="3619" spans="31:38" x14ac:dyDescent="0.35">
      <c r="AE3619" s="41" t="str">
        <f t="shared" si="98"/>
        <v>CAPFOR_582_46_3_202324</v>
      </c>
      <c r="AF3619" s="41">
        <v>202324</v>
      </c>
      <c r="AG3619" s="41" t="s">
        <v>46</v>
      </c>
      <c r="AH3619" s="41">
        <v>582</v>
      </c>
      <c r="AI3619" s="41">
        <v>46</v>
      </c>
      <c r="AJ3619" s="41" t="s">
        <v>2060</v>
      </c>
      <c r="AK3619" s="41">
        <v>3</v>
      </c>
      <c r="AL3619" s="186">
        <v>0</v>
      </c>
    </row>
    <row r="3620" spans="31:38" x14ac:dyDescent="0.35">
      <c r="AE3620" s="41" t="str">
        <f t="shared" si="98"/>
        <v>CAPFOR_582_47_3_202324</v>
      </c>
      <c r="AF3620" s="41">
        <v>202324</v>
      </c>
      <c r="AG3620" s="41" t="s">
        <v>46</v>
      </c>
      <c r="AH3620" s="41">
        <v>582</v>
      </c>
      <c r="AI3620" s="41">
        <v>47</v>
      </c>
      <c r="AJ3620" s="41" t="s">
        <v>2061</v>
      </c>
      <c r="AK3620" s="41">
        <v>3</v>
      </c>
      <c r="AL3620" s="186">
        <v>0</v>
      </c>
    </row>
    <row r="3621" spans="31:38" x14ac:dyDescent="0.35">
      <c r="AE3621" s="41" t="str">
        <f t="shared" si="98"/>
        <v>CAPFOR_582_48_3_202324</v>
      </c>
      <c r="AF3621" s="41">
        <v>202324</v>
      </c>
      <c r="AG3621" s="41" t="s">
        <v>46</v>
      </c>
      <c r="AH3621" s="41">
        <v>582</v>
      </c>
      <c r="AI3621" s="41">
        <v>48</v>
      </c>
      <c r="AJ3621" s="41" t="s">
        <v>2029</v>
      </c>
      <c r="AK3621" s="41">
        <v>3</v>
      </c>
      <c r="AL3621" s="186">
        <v>59</v>
      </c>
    </row>
    <row r="3622" spans="31:38" x14ac:dyDescent="0.35">
      <c r="AE3622" s="41" t="str">
        <f t="shared" si="98"/>
        <v>CAPFOR_582_49_3_202324</v>
      </c>
      <c r="AF3622" s="41">
        <v>202324</v>
      </c>
      <c r="AG3622" s="41" t="s">
        <v>46</v>
      </c>
      <c r="AH3622" s="41">
        <v>582</v>
      </c>
      <c r="AI3622" s="41">
        <v>49</v>
      </c>
      <c r="AJ3622" s="41" t="s">
        <v>2030</v>
      </c>
      <c r="AK3622" s="41">
        <v>3</v>
      </c>
      <c r="AL3622" s="186">
        <v>0</v>
      </c>
    </row>
    <row r="3623" spans="31:38" x14ac:dyDescent="0.35">
      <c r="AE3623" s="41" t="str">
        <f t="shared" si="98"/>
        <v>CAPFOR_582_50_3_202324</v>
      </c>
      <c r="AF3623" s="41">
        <v>202324</v>
      </c>
      <c r="AG3623" s="41" t="s">
        <v>46</v>
      </c>
      <c r="AH3623" s="41">
        <v>582</v>
      </c>
      <c r="AI3623" s="41">
        <v>50</v>
      </c>
      <c r="AJ3623" s="41" t="s">
        <v>2031</v>
      </c>
      <c r="AK3623" s="41">
        <v>3</v>
      </c>
      <c r="AL3623" s="186">
        <v>149</v>
      </c>
    </row>
    <row r="3624" spans="31:38" x14ac:dyDescent="0.35">
      <c r="AE3624" s="41" t="str">
        <f t="shared" si="98"/>
        <v>CAPFOR_584_1_1_202324</v>
      </c>
      <c r="AF3624" s="41">
        <v>202324</v>
      </c>
      <c r="AG3624" s="41" t="s">
        <v>46</v>
      </c>
      <c r="AH3624" s="41">
        <v>584</v>
      </c>
      <c r="AI3624" s="41">
        <v>1</v>
      </c>
      <c r="AJ3624" s="41" t="s">
        <v>1334</v>
      </c>
      <c r="AK3624" s="41">
        <v>1</v>
      </c>
      <c r="AL3624" s="186">
        <v>0</v>
      </c>
    </row>
    <row r="3625" spans="31:38" x14ac:dyDescent="0.35">
      <c r="AE3625" s="41" t="str">
        <f t="shared" si="98"/>
        <v>CAPFOR_584_2_1_202324</v>
      </c>
      <c r="AF3625" s="41">
        <v>202324</v>
      </c>
      <c r="AG3625" s="41" t="s">
        <v>46</v>
      </c>
      <c r="AH3625" s="41">
        <v>584</v>
      </c>
      <c r="AI3625" s="41">
        <v>2</v>
      </c>
      <c r="AJ3625" s="41" t="s">
        <v>3254</v>
      </c>
      <c r="AK3625" s="41">
        <v>1</v>
      </c>
      <c r="AL3625" s="186">
        <v>0</v>
      </c>
    </row>
    <row r="3626" spans="31:38" x14ac:dyDescent="0.35">
      <c r="AE3626" s="41" t="str">
        <f t="shared" si="98"/>
        <v>CAPFOR_584_3_1_202324</v>
      </c>
      <c r="AF3626" s="41">
        <v>202324</v>
      </c>
      <c r="AG3626" s="41" t="s">
        <v>46</v>
      </c>
      <c r="AH3626" s="41">
        <v>584</v>
      </c>
      <c r="AI3626" s="41">
        <v>3</v>
      </c>
      <c r="AJ3626" s="41" t="s">
        <v>3165</v>
      </c>
      <c r="AK3626" s="41">
        <v>1</v>
      </c>
      <c r="AL3626" s="186">
        <v>0</v>
      </c>
    </row>
    <row r="3627" spans="31:38" x14ac:dyDescent="0.35">
      <c r="AE3627" s="41" t="str">
        <f t="shared" si="98"/>
        <v>CAPFOR_584_4_1_202324</v>
      </c>
      <c r="AF3627" s="41">
        <v>202324</v>
      </c>
      <c r="AG3627" s="41" t="s">
        <v>46</v>
      </c>
      <c r="AH3627" s="41">
        <v>584</v>
      </c>
      <c r="AI3627" s="41">
        <v>4</v>
      </c>
      <c r="AJ3627" s="41" t="s">
        <v>3255</v>
      </c>
      <c r="AK3627" s="41">
        <v>1</v>
      </c>
      <c r="AL3627" s="186">
        <v>0</v>
      </c>
    </row>
    <row r="3628" spans="31:38" x14ac:dyDescent="0.35">
      <c r="AE3628" s="41" t="str">
        <f t="shared" si="98"/>
        <v>CAPFOR_584_5_1_202324</v>
      </c>
      <c r="AF3628" s="41">
        <v>202324</v>
      </c>
      <c r="AG3628" s="41" t="s">
        <v>46</v>
      </c>
      <c r="AH3628" s="41">
        <v>584</v>
      </c>
      <c r="AI3628" s="41">
        <v>5</v>
      </c>
      <c r="AJ3628" s="41" t="s">
        <v>664</v>
      </c>
      <c r="AK3628" s="41">
        <v>1</v>
      </c>
      <c r="AL3628" s="186">
        <v>995</v>
      </c>
    </row>
    <row r="3629" spans="31:38" x14ac:dyDescent="0.35">
      <c r="AE3629" s="41" t="str">
        <f t="shared" si="98"/>
        <v>CAPFOR_584_6_1_202324</v>
      </c>
      <c r="AF3629" s="41">
        <v>202324</v>
      </c>
      <c r="AG3629" s="41" t="s">
        <v>46</v>
      </c>
      <c r="AH3629" s="41">
        <v>584</v>
      </c>
      <c r="AI3629" s="41">
        <v>6</v>
      </c>
      <c r="AJ3629" s="41" t="s">
        <v>3192</v>
      </c>
      <c r="AK3629" s="41">
        <v>1</v>
      </c>
      <c r="AL3629" s="186">
        <v>0</v>
      </c>
    </row>
    <row r="3630" spans="31:38" x14ac:dyDescent="0.35">
      <c r="AE3630" s="41" t="str">
        <f t="shared" si="98"/>
        <v>CAPFOR_584_7_1_202324</v>
      </c>
      <c r="AF3630" s="41">
        <v>202324</v>
      </c>
      <c r="AG3630" s="41" t="s">
        <v>46</v>
      </c>
      <c r="AH3630" s="41">
        <v>584</v>
      </c>
      <c r="AI3630" s="41">
        <v>7</v>
      </c>
      <c r="AJ3630" s="41" t="s">
        <v>2157</v>
      </c>
      <c r="AK3630" s="41">
        <v>1</v>
      </c>
      <c r="AL3630" s="186">
        <v>0</v>
      </c>
    </row>
    <row r="3631" spans="31:38" x14ac:dyDescent="0.35">
      <c r="AE3631" s="41" t="str">
        <f t="shared" si="98"/>
        <v>CAPFOR_584_8_1_202324</v>
      </c>
      <c r="AF3631" s="41">
        <v>202324</v>
      </c>
      <c r="AG3631" s="41" t="s">
        <v>46</v>
      </c>
      <c r="AH3631" s="41">
        <v>584</v>
      </c>
      <c r="AI3631" s="41">
        <v>8</v>
      </c>
      <c r="AJ3631" s="41" t="s">
        <v>3449</v>
      </c>
      <c r="AK3631" s="41">
        <v>1</v>
      </c>
      <c r="AL3631" s="186">
        <v>995</v>
      </c>
    </row>
    <row r="3632" spans="31:38" x14ac:dyDescent="0.35">
      <c r="AE3632" s="41" t="str">
        <f t="shared" si="98"/>
        <v>CAPFOR_584_9_1_202324</v>
      </c>
      <c r="AF3632" s="41">
        <v>202324</v>
      </c>
      <c r="AG3632" s="41" t="s">
        <v>46</v>
      </c>
      <c r="AH3632" s="41">
        <v>584</v>
      </c>
      <c r="AI3632" s="41">
        <v>9</v>
      </c>
      <c r="AJ3632" s="41" t="s">
        <v>2322</v>
      </c>
      <c r="AK3632" s="41">
        <v>1</v>
      </c>
      <c r="AL3632" s="186">
        <v>0</v>
      </c>
    </row>
    <row r="3633" spans="31:38" x14ac:dyDescent="0.35">
      <c r="AE3633" s="41" t="str">
        <f t="shared" si="98"/>
        <v>CAPFOR_584_10_1_202324</v>
      </c>
      <c r="AF3633" s="41">
        <v>202324</v>
      </c>
      <c r="AG3633" s="41" t="s">
        <v>46</v>
      </c>
      <c r="AH3633" s="41">
        <v>584</v>
      </c>
      <c r="AI3633" s="41">
        <v>10</v>
      </c>
      <c r="AJ3633" s="41" t="s">
        <v>3196</v>
      </c>
      <c r="AK3633" s="41">
        <v>1</v>
      </c>
      <c r="AL3633" s="186">
        <v>0</v>
      </c>
    </row>
    <row r="3634" spans="31:38" x14ac:dyDescent="0.35">
      <c r="AE3634" s="41" t="str">
        <f t="shared" si="98"/>
        <v>CAPFOR_584_11_1_202324</v>
      </c>
      <c r="AF3634" s="41">
        <v>202324</v>
      </c>
      <c r="AG3634" s="41" t="s">
        <v>46</v>
      </c>
      <c r="AH3634" s="41">
        <v>584</v>
      </c>
      <c r="AI3634" s="41">
        <v>11</v>
      </c>
      <c r="AJ3634" s="41" t="s">
        <v>3450</v>
      </c>
      <c r="AK3634" s="41">
        <v>1</v>
      </c>
      <c r="AL3634" s="186">
        <v>0</v>
      </c>
    </row>
    <row r="3635" spans="31:38" x14ac:dyDescent="0.35">
      <c r="AE3635" s="41" t="str">
        <f t="shared" si="98"/>
        <v>CAPFOR_584_12_1_202324</v>
      </c>
      <c r="AF3635" s="41">
        <v>202324</v>
      </c>
      <c r="AG3635" s="41" t="s">
        <v>46</v>
      </c>
      <c r="AH3635" s="41">
        <v>584</v>
      </c>
      <c r="AI3635" s="41">
        <v>12</v>
      </c>
      <c r="AJ3635" s="41" t="s">
        <v>3170</v>
      </c>
      <c r="AK3635" s="41">
        <v>1</v>
      </c>
      <c r="AL3635" s="186">
        <v>0</v>
      </c>
    </row>
    <row r="3636" spans="31:38" x14ac:dyDescent="0.35">
      <c r="AE3636" s="41" t="str">
        <f t="shared" si="98"/>
        <v>CAPFOR_584_13_1_202324</v>
      </c>
      <c r="AF3636" s="41">
        <v>202324</v>
      </c>
      <c r="AG3636" s="41" t="s">
        <v>46</v>
      </c>
      <c r="AH3636" s="41">
        <v>584</v>
      </c>
      <c r="AI3636" s="41">
        <v>13</v>
      </c>
      <c r="AJ3636" s="41" t="s">
        <v>3451</v>
      </c>
      <c r="AK3636" s="41">
        <v>1</v>
      </c>
      <c r="AL3636" s="186">
        <v>995</v>
      </c>
    </row>
    <row r="3637" spans="31:38" x14ac:dyDescent="0.35">
      <c r="AE3637" s="41" t="str">
        <f t="shared" si="98"/>
        <v>CAPFOR_584_14_1_202324</v>
      </c>
      <c r="AF3637" s="41">
        <v>202324</v>
      </c>
      <c r="AG3637" s="41" t="s">
        <v>46</v>
      </c>
      <c r="AH3637" s="41">
        <v>584</v>
      </c>
      <c r="AI3637" s="41">
        <v>14</v>
      </c>
      <c r="AJ3637" s="41" t="s">
        <v>3452</v>
      </c>
      <c r="AK3637" s="41">
        <v>1</v>
      </c>
      <c r="AL3637" s="186">
        <v>0</v>
      </c>
    </row>
    <row r="3638" spans="31:38" x14ac:dyDescent="0.35">
      <c r="AE3638" s="41" t="str">
        <f t="shared" si="98"/>
        <v>CAPFOR_584_15_1_202324</v>
      </c>
      <c r="AF3638" s="41">
        <v>202324</v>
      </c>
      <c r="AG3638" s="41" t="s">
        <v>46</v>
      </c>
      <c r="AH3638" s="41">
        <v>584</v>
      </c>
      <c r="AI3638" s="41">
        <v>15</v>
      </c>
      <c r="AJ3638" s="41" t="s">
        <v>3256</v>
      </c>
      <c r="AK3638" s="41">
        <v>1</v>
      </c>
      <c r="AL3638" s="186">
        <v>0</v>
      </c>
    </row>
    <row r="3639" spans="31:38" x14ac:dyDescent="0.35">
      <c r="AE3639" s="41" t="str">
        <f t="shared" si="98"/>
        <v>CAPFOR_584_16_1_202324</v>
      </c>
      <c r="AF3639" s="41">
        <v>202324</v>
      </c>
      <c r="AG3639" s="41" t="s">
        <v>46</v>
      </c>
      <c r="AH3639" s="41">
        <v>584</v>
      </c>
      <c r="AI3639" s="41">
        <v>16</v>
      </c>
      <c r="AJ3639" s="41" t="s">
        <v>3453</v>
      </c>
      <c r="AK3639" s="41">
        <v>1</v>
      </c>
      <c r="AL3639" s="186">
        <v>995</v>
      </c>
    </row>
    <row r="3640" spans="31:38" x14ac:dyDescent="0.35">
      <c r="AE3640" s="41" t="str">
        <f t="shared" si="98"/>
        <v>CAPFOR_584_17_1_202324</v>
      </c>
      <c r="AF3640" s="41">
        <v>202324</v>
      </c>
      <c r="AG3640" s="41" t="s">
        <v>46</v>
      </c>
      <c r="AH3640" s="41">
        <v>584</v>
      </c>
      <c r="AI3640" s="41">
        <v>17</v>
      </c>
      <c r="AJ3640" s="41" t="s">
        <v>2010</v>
      </c>
      <c r="AK3640" s="41">
        <v>1</v>
      </c>
      <c r="AL3640" s="186">
        <v>0</v>
      </c>
    </row>
    <row r="3641" spans="31:38" x14ac:dyDescent="0.35">
      <c r="AE3641" s="41" t="str">
        <f t="shared" si="98"/>
        <v>CAPFOR_584_17.1_1_202324</v>
      </c>
      <c r="AF3641" s="41">
        <v>202324</v>
      </c>
      <c r="AG3641" s="41" t="s">
        <v>46</v>
      </c>
      <c r="AH3641" s="41">
        <v>584</v>
      </c>
      <c r="AI3641" s="41">
        <v>17.100000000000001</v>
      </c>
      <c r="AJ3641" s="41" t="s">
        <v>3494</v>
      </c>
      <c r="AK3641" s="41">
        <v>1</v>
      </c>
      <c r="AL3641" s="186">
        <v>0</v>
      </c>
    </row>
    <row r="3642" spans="31:38" x14ac:dyDescent="0.35">
      <c r="AE3642" s="41" t="str">
        <f t="shared" si="98"/>
        <v>CAPFOR_584_19_3_202324</v>
      </c>
      <c r="AF3642" s="41">
        <v>202324</v>
      </c>
      <c r="AG3642" s="41" t="s">
        <v>46</v>
      </c>
      <c r="AH3642" s="41">
        <v>584</v>
      </c>
      <c r="AI3642" s="41">
        <v>19</v>
      </c>
      <c r="AJ3642" s="41" t="s">
        <v>3258</v>
      </c>
      <c r="AK3642" s="41">
        <v>3</v>
      </c>
      <c r="AL3642" s="186">
        <v>995</v>
      </c>
    </row>
    <row r="3643" spans="31:38" x14ac:dyDescent="0.35">
      <c r="AE3643" s="41" t="str">
        <f t="shared" si="98"/>
        <v>CAPFOR_584_20_3_202324</v>
      </c>
      <c r="AF3643" s="41">
        <v>202324</v>
      </c>
      <c r="AG3643" s="41" t="s">
        <v>46</v>
      </c>
      <c r="AH3643" s="41">
        <v>584</v>
      </c>
      <c r="AI3643" s="41">
        <v>20</v>
      </c>
      <c r="AJ3643" s="41" t="s">
        <v>1308</v>
      </c>
      <c r="AK3643" s="41">
        <v>3</v>
      </c>
      <c r="AL3643" s="186">
        <v>0</v>
      </c>
    </row>
    <row r="3644" spans="31:38" x14ac:dyDescent="0.35">
      <c r="AE3644" s="41" t="str">
        <f t="shared" si="98"/>
        <v>CAPFOR_584_21_3_202324</v>
      </c>
      <c r="AF3644" s="41">
        <v>202324</v>
      </c>
      <c r="AG3644" s="41" t="s">
        <v>46</v>
      </c>
      <c r="AH3644" s="41">
        <v>584</v>
      </c>
      <c r="AI3644" s="41">
        <v>21</v>
      </c>
      <c r="AJ3644" s="41" t="s">
        <v>1309</v>
      </c>
      <c r="AK3644" s="41">
        <v>3</v>
      </c>
      <c r="AL3644" s="186">
        <v>0</v>
      </c>
    </row>
    <row r="3645" spans="31:38" x14ac:dyDescent="0.35">
      <c r="AE3645" s="41" t="str">
        <f t="shared" si="98"/>
        <v>CAPFOR_584_22_3_202324</v>
      </c>
      <c r="AF3645" s="41">
        <v>202324</v>
      </c>
      <c r="AG3645" s="41" t="s">
        <v>46</v>
      </c>
      <c r="AH3645" s="41">
        <v>584</v>
      </c>
      <c r="AI3645" s="41">
        <v>22</v>
      </c>
      <c r="AJ3645" s="41" t="s">
        <v>3454</v>
      </c>
      <c r="AK3645" s="41">
        <v>3</v>
      </c>
      <c r="AL3645" s="186">
        <v>0</v>
      </c>
    </row>
    <row r="3646" spans="31:38" x14ac:dyDescent="0.35">
      <c r="AE3646" s="41" t="str">
        <f t="shared" si="98"/>
        <v>CAPFOR_584_23_3_202324</v>
      </c>
      <c r="AF3646" s="41">
        <v>202324</v>
      </c>
      <c r="AG3646" s="41" t="s">
        <v>46</v>
      </c>
      <c r="AH3646" s="41">
        <v>584</v>
      </c>
      <c r="AI3646" s="41">
        <v>23</v>
      </c>
      <c r="AJ3646" s="41" t="s">
        <v>2027</v>
      </c>
      <c r="AK3646" s="41">
        <v>3</v>
      </c>
      <c r="AL3646" s="186">
        <v>0</v>
      </c>
    </row>
    <row r="3647" spans="31:38" x14ac:dyDescent="0.35">
      <c r="AE3647" s="41" t="str">
        <f t="shared" si="98"/>
        <v>CAPFOR_584_25_3_202324</v>
      </c>
      <c r="AF3647" s="41">
        <v>202324</v>
      </c>
      <c r="AG3647" s="41" t="s">
        <v>46</v>
      </c>
      <c r="AH3647" s="41">
        <v>584</v>
      </c>
      <c r="AI3647" s="41">
        <v>25</v>
      </c>
      <c r="AJ3647" s="41" t="s">
        <v>1370</v>
      </c>
      <c r="AK3647" s="41">
        <v>3</v>
      </c>
      <c r="AL3647" s="186">
        <v>150</v>
      </c>
    </row>
    <row r="3648" spans="31:38" x14ac:dyDescent="0.35">
      <c r="AE3648" s="41" t="str">
        <f t="shared" si="98"/>
        <v>CAPFOR_584_26_3_202324</v>
      </c>
      <c r="AF3648" s="41">
        <v>202324</v>
      </c>
      <c r="AG3648" s="41" t="s">
        <v>46</v>
      </c>
      <c r="AH3648" s="41">
        <v>584</v>
      </c>
      <c r="AI3648" s="41">
        <v>26</v>
      </c>
      <c r="AJ3648" s="41" t="s">
        <v>2032</v>
      </c>
      <c r="AK3648" s="41">
        <v>3</v>
      </c>
      <c r="AL3648" s="186">
        <v>658</v>
      </c>
    </row>
    <row r="3649" spans="31:38" x14ac:dyDescent="0.35">
      <c r="AE3649" s="41" t="str">
        <f t="shared" si="98"/>
        <v>CAPFOR_584_27_3_202324</v>
      </c>
      <c r="AF3649" s="41">
        <v>202324</v>
      </c>
      <c r="AG3649" s="41" t="s">
        <v>46</v>
      </c>
      <c r="AH3649" s="41">
        <v>584</v>
      </c>
      <c r="AI3649" s="41">
        <v>27</v>
      </c>
      <c r="AJ3649" s="41" t="s">
        <v>2033</v>
      </c>
      <c r="AK3649" s="41">
        <v>3</v>
      </c>
      <c r="AL3649" s="186">
        <v>0</v>
      </c>
    </row>
    <row r="3650" spans="31:38" x14ac:dyDescent="0.35">
      <c r="AE3650" s="41" t="str">
        <f t="shared" si="98"/>
        <v>CAPFOR_584_28_3_202324</v>
      </c>
      <c r="AF3650" s="41">
        <v>202324</v>
      </c>
      <c r="AG3650" s="41" t="s">
        <v>46</v>
      </c>
      <c r="AH3650" s="41">
        <v>584</v>
      </c>
      <c r="AI3650" s="41">
        <v>28</v>
      </c>
      <c r="AJ3650" s="41" t="s">
        <v>2034</v>
      </c>
      <c r="AK3650" s="41">
        <v>3</v>
      </c>
      <c r="AL3650" s="186">
        <v>187</v>
      </c>
    </row>
    <row r="3651" spans="31:38" x14ac:dyDescent="0.35">
      <c r="AE3651" s="41" t="str">
        <f t="shared" si="98"/>
        <v>CAPFOR_584_29_3_202324</v>
      </c>
      <c r="AF3651" s="41">
        <v>202324</v>
      </c>
      <c r="AG3651" s="41" t="s">
        <v>46</v>
      </c>
      <c r="AH3651" s="41">
        <v>584</v>
      </c>
      <c r="AI3651" s="41">
        <v>29</v>
      </c>
      <c r="AJ3651" s="41" t="s">
        <v>2035</v>
      </c>
      <c r="AK3651" s="41">
        <v>3</v>
      </c>
      <c r="AL3651" s="186">
        <v>0</v>
      </c>
    </row>
    <row r="3652" spans="31:38" x14ac:dyDescent="0.35">
      <c r="AE3652" s="41" t="str">
        <f t="shared" si="98"/>
        <v>CAPFOR_584_30_3_202324</v>
      </c>
      <c r="AF3652" s="41">
        <v>202324</v>
      </c>
      <c r="AG3652" s="41" t="s">
        <v>46</v>
      </c>
      <c r="AH3652" s="41">
        <v>584</v>
      </c>
      <c r="AI3652" s="41">
        <v>30</v>
      </c>
      <c r="AJ3652" s="41" t="s">
        <v>1357</v>
      </c>
      <c r="AK3652" s="41">
        <v>3</v>
      </c>
      <c r="AL3652" s="186">
        <v>0</v>
      </c>
    </row>
    <row r="3653" spans="31:38" x14ac:dyDescent="0.35">
      <c r="AE3653" s="41" t="str">
        <f t="shared" si="98"/>
        <v>CAPFOR_584_30.1_3_202324</v>
      </c>
      <c r="AF3653" s="41">
        <v>202324</v>
      </c>
      <c r="AG3653" s="41" t="s">
        <v>46</v>
      </c>
      <c r="AH3653" s="41">
        <v>584</v>
      </c>
      <c r="AI3653" s="41">
        <v>30.1</v>
      </c>
      <c r="AJ3653" s="41" t="s">
        <v>3616</v>
      </c>
      <c r="AK3653" s="41">
        <v>3</v>
      </c>
      <c r="AL3653" s="186">
        <v>0</v>
      </c>
    </row>
    <row r="3654" spans="31:38" x14ac:dyDescent="0.35">
      <c r="AE3654" s="41" t="str">
        <f t="shared" ref="AE3654:AE3717" si="99">AG3654&amp;"_"&amp;AH3654&amp;"_"&amp;AI3654&amp;"_"&amp;AK3654&amp;"_"&amp;AF3654</f>
        <v>CAPFOR_584_30.2_3_202324</v>
      </c>
      <c r="AF3654" s="41">
        <v>202324</v>
      </c>
      <c r="AG3654" s="41" t="s">
        <v>46</v>
      </c>
      <c r="AH3654" s="41">
        <v>584</v>
      </c>
      <c r="AI3654" s="41">
        <v>30.2</v>
      </c>
      <c r="AJ3654" s="41" t="s">
        <v>3617</v>
      </c>
      <c r="AK3654" s="41">
        <v>3</v>
      </c>
      <c r="AL3654" s="186">
        <v>0</v>
      </c>
    </row>
    <row r="3655" spans="31:38" x14ac:dyDescent="0.35">
      <c r="AE3655" s="41" t="str">
        <f t="shared" si="99"/>
        <v>CAPFOR_584_31_3_202324</v>
      </c>
      <c r="AF3655" s="41">
        <v>202324</v>
      </c>
      <c r="AG3655" s="41" t="s">
        <v>46</v>
      </c>
      <c r="AH3655" s="41">
        <v>584</v>
      </c>
      <c r="AI3655" s="41">
        <v>31</v>
      </c>
      <c r="AJ3655" s="41" t="s">
        <v>1358</v>
      </c>
      <c r="AK3655" s="41">
        <v>3</v>
      </c>
      <c r="AL3655" s="186">
        <v>0</v>
      </c>
    </row>
    <row r="3656" spans="31:38" x14ac:dyDescent="0.35">
      <c r="AE3656" s="41" t="str">
        <f t="shared" si="99"/>
        <v>CAPFOR_584_31.1_3_202324</v>
      </c>
      <c r="AF3656" s="41">
        <v>202324</v>
      </c>
      <c r="AG3656" s="41" t="s">
        <v>46</v>
      </c>
      <c r="AH3656" s="41">
        <v>584</v>
      </c>
      <c r="AI3656" s="41">
        <v>31.1</v>
      </c>
      <c r="AJ3656" s="41" t="s">
        <v>2038</v>
      </c>
      <c r="AK3656" s="41">
        <v>3</v>
      </c>
      <c r="AL3656" s="186">
        <v>0</v>
      </c>
    </row>
    <row r="3657" spans="31:38" x14ac:dyDescent="0.35">
      <c r="AE3657" s="41" t="str">
        <f t="shared" si="99"/>
        <v>CAPFOR_584_31.2_3_202324</v>
      </c>
      <c r="AF3657" s="41">
        <v>202324</v>
      </c>
      <c r="AG3657" s="41" t="s">
        <v>46</v>
      </c>
      <c r="AH3657" s="41">
        <v>584</v>
      </c>
      <c r="AI3657" s="41">
        <v>31.2</v>
      </c>
      <c r="AJ3657" s="41" t="s">
        <v>2039</v>
      </c>
      <c r="AK3657" s="41">
        <v>3</v>
      </c>
      <c r="AL3657" s="186">
        <v>0</v>
      </c>
    </row>
    <row r="3658" spans="31:38" x14ac:dyDescent="0.35">
      <c r="AE3658" s="41" t="str">
        <f t="shared" si="99"/>
        <v>CAPFOR_584_32_3_202324</v>
      </c>
      <c r="AF3658" s="41">
        <v>202324</v>
      </c>
      <c r="AG3658" s="41" t="s">
        <v>46</v>
      </c>
      <c r="AH3658" s="41">
        <v>584</v>
      </c>
      <c r="AI3658" s="41">
        <v>32</v>
      </c>
      <c r="AJ3658" s="41" t="s">
        <v>3455</v>
      </c>
      <c r="AK3658" s="41">
        <v>3</v>
      </c>
      <c r="AL3658" s="186">
        <v>995</v>
      </c>
    </row>
    <row r="3659" spans="31:38" x14ac:dyDescent="0.35">
      <c r="AE3659" s="41" t="str">
        <f t="shared" si="99"/>
        <v>CAPFOR_584_33_3_202324</v>
      </c>
      <c r="AF3659" s="41">
        <v>202324</v>
      </c>
      <c r="AG3659" s="41" t="s">
        <v>46</v>
      </c>
      <c r="AH3659" s="41">
        <v>584</v>
      </c>
      <c r="AI3659" s="41">
        <v>33</v>
      </c>
      <c r="AJ3659" s="41" t="s">
        <v>2043</v>
      </c>
      <c r="AK3659" s="41">
        <v>3</v>
      </c>
      <c r="AL3659" s="186">
        <v>0</v>
      </c>
    </row>
    <row r="3660" spans="31:38" x14ac:dyDescent="0.35">
      <c r="AE3660" s="41" t="str">
        <f t="shared" si="99"/>
        <v>CAPFOR_584_33.5_3_202324</v>
      </c>
      <c r="AF3660" s="41">
        <v>202324</v>
      </c>
      <c r="AG3660" s="41" t="s">
        <v>46</v>
      </c>
      <c r="AH3660" s="41">
        <v>584</v>
      </c>
      <c r="AI3660" s="41">
        <v>33.5</v>
      </c>
      <c r="AJ3660" s="41" t="s">
        <v>3281</v>
      </c>
      <c r="AK3660" s="41">
        <v>3</v>
      </c>
      <c r="AL3660" s="186">
        <v>0</v>
      </c>
    </row>
    <row r="3661" spans="31:38" x14ac:dyDescent="0.35">
      <c r="AE3661" s="41" t="str">
        <f t="shared" si="99"/>
        <v>CAPFOR_584_34_3_202324</v>
      </c>
      <c r="AF3661" s="41">
        <v>202324</v>
      </c>
      <c r="AG3661" s="41" t="s">
        <v>46</v>
      </c>
      <c r="AH3661" s="41">
        <v>584</v>
      </c>
      <c r="AI3661" s="41">
        <v>34</v>
      </c>
      <c r="AJ3661" s="41" t="s">
        <v>3456</v>
      </c>
      <c r="AK3661" s="41">
        <v>3</v>
      </c>
      <c r="AL3661" s="186">
        <v>0</v>
      </c>
    </row>
    <row r="3662" spans="31:38" x14ac:dyDescent="0.35">
      <c r="AE3662" s="41" t="str">
        <f t="shared" si="99"/>
        <v>CAPFOR_584_35_3_202324</v>
      </c>
      <c r="AF3662" s="41">
        <v>202324</v>
      </c>
      <c r="AG3662" s="41" t="s">
        <v>46</v>
      </c>
      <c r="AH3662" s="41">
        <v>584</v>
      </c>
      <c r="AI3662" s="41">
        <v>35</v>
      </c>
      <c r="AJ3662" s="41" t="s">
        <v>2044</v>
      </c>
      <c r="AK3662" s="41">
        <v>3</v>
      </c>
      <c r="AL3662" s="186">
        <v>0</v>
      </c>
    </row>
    <row r="3663" spans="31:38" x14ac:dyDescent="0.35">
      <c r="AE3663" s="41" t="str">
        <f t="shared" si="99"/>
        <v>CAPFOR_584_36_3_202324</v>
      </c>
      <c r="AF3663" s="41">
        <v>202324</v>
      </c>
      <c r="AG3663" s="41" t="s">
        <v>46</v>
      </c>
      <c r="AH3663" s="41">
        <v>584</v>
      </c>
      <c r="AI3663" s="41">
        <v>36</v>
      </c>
      <c r="AJ3663" s="41" t="s">
        <v>3457</v>
      </c>
      <c r="AK3663" s="41">
        <v>3</v>
      </c>
      <c r="AL3663" s="186">
        <v>0</v>
      </c>
    </row>
    <row r="3664" spans="31:38" x14ac:dyDescent="0.35">
      <c r="AE3664" s="41" t="str">
        <f t="shared" si="99"/>
        <v>CAPFOR_584_37_3_202324</v>
      </c>
      <c r="AF3664" s="41">
        <v>202324</v>
      </c>
      <c r="AG3664" s="41" t="s">
        <v>46</v>
      </c>
      <c r="AH3664" s="41">
        <v>584</v>
      </c>
      <c r="AI3664" s="41">
        <v>37</v>
      </c>
      <c r="AJ3664" s="41" t="s">
        <v>3458</v>
      </c>
      <c r="AK3664" s="41">
        <v>3</v>
      </c>
      <c r="AL3664" s="186">
        <v>0</v>
      </c>
    </row>
    <row r="3665" spans="31:38" x14ac:dyDescent="0.35">
      <c r="AE3665" s="41" t="str">
        <f t="shared" si="99"/>
        <v>CAPFOR_584_38_3_202324</v>
      </c>
      <c r="AF3665" s="41">
        <v>202324</v>
      </c>
      <c r="AG3665" s="41" t="s">
        <v>46</v>
      </c>
      <c r="AH3665" s="41">
        <v>584</v>
      </c>
      <c r="AI3665" s="41">
        <v>38</v>
      </c>
      <c r="AJ3665" s="41" t="s">
        <v>2046</v>
      </c>
      <c r="AK3665" s="41">
        <v>3</v>
      </c>
      <c r="AL3665" s="186">
        <v>0</v>
      </c>
    </row>
    <row r="3666" spans="31:38" x14ac:dyDescent="0.35">
      <c r="AE3666" s="41" t="str">
        <f t="shared" si="99"/>
        <v>CAPFOR_584_39_3_202324</v>
      </c>
      <c r="AF3666" s="41">
        <v>202324</v>
      </c>
      <c r="AG3666" s="41" t="s">
        <v>46</v>
      </c>
      <c r="AH3666" s="41">
        <v>584</v>
      </c>
      <c r="AI3666" s="41">
        <v>39</v>
      </c>
      <c r="AJ3666" s="41" t="s">
        <v>2047</v>
      </c>
      <c r="AK3666" s="41">
        <v>3</v>
      </c>
      <c r="AL3666" s="186">
        <v>0</v>
      </c>
    </row>
    <row r="3667" spans="31:38" x14ac:dyDescent="0.35">
      <c r="AE3667" s="41" t="str">
        <f t="shared" si="99"/>
        <v>CAPFOR_584_40_3_202324</v>
      </c>
      <c r="AF3667" s="41">
        <v>202324</v>
      </c>
      <c r="AG3667" s="41" t="s">
        <v>46</v>
      </c>
      <c r="AH3667" s="41">
        <v>584</v>
      </c>
      <c r="AI3667" s="41">
        <v>40</v>
      </c>
      <c r="AJ3667" s="41" t="s">
        <v>2048</v>
      </c>
      <c r="AK3667" s="41">
        <v>3</v>
      </c>
      <c r="AL3667" s="186">
        <v>0</v>
      </c>
    </row>
    <row r="3668" spans="31:38" x14ac:dyDescent="0.35">
      <c r="AE3668" s="41" t="str">
        <f t="shared" si="99"/>
        <v>CAPFOR_584_41_3_202324</v>
      </c>
      <c r="AF3668" s="41">
        <v>202324</v>
      </c>
      <c r="AG3668" s="41" t="s">
        <v>46</v>
      </c>
      <c r="AH3668" s="41">
        <v>584</v>
      </c>
      <c r="AI3668" s="41">
        <v>41</v>
      </c>
      <c r="AJ3668" s="41" t="s">
        <v>2049</v>
      </c>
      <c r="AK3668" s="41">
        <v>3</v>
      </c>
      <c r="AL3668" s="186">
        <v>0</v>
      </c>
    </row>
    <row r="3669" spans="31:38" x14ac:dyDescent="0.35">
      <c r="AE3669" s="41" t="str">
        <f t="shared" si="99"/>
        <v>CAPFOR_584_42_3_202324</v>
      </c>
      <c r="AF3669" s="41">
        <v>202324</v>
      </c>
      <c r="AG3669" s="41" t="s">
        <v>46</v>
      </c>
      <c r="AH3669" s="41">
        <v>584</v>
      </c>
      <c r="AI3669" s="41">
        <v>42</v>
      </c>
      <c r="AJ3669" s="41" t="s">
        <v>2050</v>
      </c>
      <c r="AK3669" s="41">
        <v>3</v>
      </c>
      <c r="AL3669" s="186">
        <v>0</v>
      </c>
    </row>
    <row r="3670" spans="31:38" x14ac:dyDescent="0.35">
      <c r="AE3670" s="41" t="str">
        <f t="shared" si="99"/>
        <v>CAPFOR_584_43_3_202324</v>
      </c>
      <c r="AF3670" s="41">
        <v>202324</v>
      </c>
      <c r="AG3670" s="41" t="s">
        <v>46</v>
      </c>
      <c r="AH3670" s="41">
        <v>584</v>
      </c>
      <c r="AI3670" s="41">
        <v>43</v>
      </c>
      <c r="AJ3670" s="41" t="s">
        <v>2051</v>
      </c>
      <c r="AK3670" s="41">
        <v>3</v>
      </c>
      <c r="AL3670" s="186">
        <v>0</v>
      </c>
    </row>
    <row r="3671" spans="31:38" x14ac:dyDescent="0.35">
      <c r="AE3671" s="41" t="str">
        <f t="shared" si="99"/>
        <v>CAPFOR_584_44_3_202324</v>
      </c>
      <c r="AF3671" s="41">
        <v>202324</v>
      </c>
      <c r="AG3671" s="41" t="s">
        <v>46</v>
      </c>
      <c r="AH3671" s="41">
        <v>584</v>
      </c>
      <c r="AI3671" s="41">
        <v>44</v>
      </c>
      <c r="AJ3671" s="41" t="s">
        <v>3261</v>
      </c>
      <c r="AK3671" s="41">
        <v>3</v>
      </c>
      <c r="AL3671" s="186">
        <v>250</v>
      </c>
    </row>
    <row r="3672" spans="31:38" x14ac:dyDescent="0.35">
      <c r="AE3672" s="41" t="str">
        <f t="shared" si="99"/>
        <v>CAPFOR_584_45_3_202324</v>
      </c>
      <c r="AF3672" s="41">
        <v>202324</v>
      </c>
      <c r="AG3672" s="41" t="s">
        <v>46</v>
      </c>
      <c r="AH3672" s="41">
        <v>584</v>
      </c>
      <c r="AI3672" s="41">
        <v>45</v>
      </c>
      <c r="AJ3672" s="41" t="s">
        <v>3262</v>
      </c>
      <c r="AK3672" s="41">
        <v>3</v>
      </c>
      <c r="AL3672" s="186">
        <v>1000</v>
      </c>
    </row>
    <row r="3673" spans="31:38" x14ac:dyDescent="0.35">
      <c r="AE3673" s="41" t="str">
        <f t="shared" si="99"/>
        <v>CAPFOR_584_46_3_202324</v>
      </c>
      <c r="AF3673" s="41">
        <v>202324</v>
      </c>
      <c r="AG3673" s="41" t="s">
        <v>46</v>
      </c>
      <c r="AH3673" s="41">
        <v>584</v>
      </c>
      <c r="AI3673" s="41">
        <v>46</v>
      </c>
      <c r="AJ3673" s="41" t="s">
        <v>2060</v>
      </c>
      <c r="AK3673" s="41">
        <v>3</v>
      </c>
      <c r="AL3673" s="186">
        <v>0</v>
      </c>
    </row>
    <row r="3674" spans="31:38" x14ac:dyDescent="0.35">
      <c r="AE3674" s="41" t="str">
        <f t="shared" si="99"/>
        <v>CAPFOR_584_47_3_202324</v>
      </c>
      <c r="AF3674" s="41">
        <v>202324</v>
      </c>
      <c r="AG3674" s="41" t="s">
        <v>46</v>
      </c>
      <c r="AH3674" s="41">
        <v>584</v>
      </c>
      <c r="AI3674" s="41">
        <v>47</v>
      </c>
      <c r="AJ3674" s="41" t="s">
        <v>2061</v>
      </c>
      <c r="AK3674" s="41">
        <v>3</v>
      </c>
      <c r="AL3674" s="186">
        <v>0</v>
      </c>
    </row>
    <row r="3675" spans="31:38" x14ac:dyDescent="0.35">
      <c r="AE3675" s="41" t="str">
        <f t="shared" si="99"/>
        <v>CAPFOR_584_48_3_202324</v>
      </c>
      <c r="AF3675" s="41">
        <v>202324</v>
      </c>
      <c r="AG3675" s="41" t="s">
        <v>46</v>
      </c>
      <c r="AH3675" s="41">
        <v>584</v>
      </c>
      <c r="AI3675" s="41">
        <v>48</v>
      </c>
      <c r="AJ3675" s="41" t="s">
        <v>2029</v>
      </c>
      <c r="AK3675" s="41">
        <v>3</v>
      </c>
      <c r="AL3675" s="186">
        <v>0</v>
      </c>
    </row>
    <row r="3676" spans="31:38" x14ac:dyDescent="0.35">
      <c r="AE3676" s="41" t="str">
        <f t="shared" si="99"/>
        <v>CAPFOR_584_49_3_202324</v>
      </c>
      <c r="AF3676" s="41">
        <v>202324</v>
      </c>
      <c r="AG3676" s="41" t="s">
        <v>46</v>
      </c>
      <c r="AH3676" s="41">
        <v>584</v>
      </c>
      <c r="AI3676" s="41">
        <v>49</v>
      </c>
      <c r="AJ3676" s="41" t="s">
        <v>2030</v>
      </c>
      <c r="AK3676" s="41">
        <v>3</v>
      </c>
      <c r="AL3676" s="186">
        <v>0</v>
      </c>
    </row>
    <row r="3677" spans="31:38" x14ac:dyDescent="0.35">
      <c r="AE3677" s="41" t="str">
        <f t="shared" si="99"/>
        <v>CAPFOR_584_50_3_202324</v>
      </c>
      <c r="AF3677" s="41">
        <v>202324</v>
      </c>
      <c r="AG3677" s="41" t="s">
        <v>46</v>
      </c>
      <c r="AH3677" s="41">
        <v>584</v>
      </c>
      <c r="AI3677" s="41">
        <v>50</v>
      </c>
      <c r="AJ3677" s="41" t="s">
        <v>2031</v>
      </c>
      <c r="AK3677" s="41">
        <v>3</v>
      </c>
      <c r="AL3677" s="186">
        <v>150</v>
      </c>
    </row>
    <row r="3678" spans="31:38" x14ac:dyDescent="0.35">
      <c r="AE3678" s="41" t="str">
        <f t="shared" si="99"/>
        <v>CAPFOR_586_1_1_202324</v>
      </c>
      <c r="AF3678" s="41">
        <v>202324</v>
      </c>
      <c r="AG3678" s="41" t="s">
        <v>46</v>
      </c>
      <c r="AH3678" s="41">
        <v>586</v>
      </c>
      <c r="AI3678" s="41">
        <v>1</v>
      </c>
      <c r="AJ3678" s="41" t="s">
        <v>1334</v>
      </c>
      <c r="AK3678" s="41">
        <v>1</v>
      </c>
      <c r="AL3678" s="186">
        <v>0</v>
      </c>
    </row>
    <row r="3679" spans="31:38" x14ac:dyDescent="0.35">
      <c r="AE3679" s="41" t="str">
        <f t="shared" si="99"/>
        <v>CAPFOR_586_2_1_202324</v>
      </c>
      <c r="AF3679" s="41">
        <v>202324</v>
      </c>
      <c r="AG3679" s="41" t="s">
        <v>46</v>
      </c>
      <c r="AH3679" s="41">
        <v>586</v>
      </c>
      <c r="AI3679" s="41">
        <v>2</v>
      </c>
      <c r="AJ3679" s="41" t="s">
        <v>3254</v>
      </c>
      <c r="AK3679" s="41">
        <v>1</v>
      </c>
      <c r="AL3679" s="186">
        <v>0</v>
      </c>
    </row>
    <row r="3680" spans="31:38" x14ac:dyDescent="0.35">
      <c r="AE3680" s="41" t="str">
        <f t="shared" si="99"/>
        <v>CAPFOR_586_3_1_202324</v>
      </c>
      <c r="AF3680" s="41">
        <v>202324</v>
      </c>
      <c r="AG3680" s="41" t="s">
        <v>46</v>
      </c>
      <c r="AH3680" s="41">
        <v>586</v>
      </c>
      <c r="AI3680" s="41">
        <v>3</v>
      </c>
      <c r="AJ3680" s="41" t="s">
        <v>3165</v>
      </c>
      <c r="AK3680" s="41">
        <v>1</v>
      </c>
      <c r="AL3680" s="186">
        <v>0</v>
      </c>
    </row>
    <row r="3681" spans="31:38" x14ac:dyDescent="0.35">
      <c r="AE3681" s="41" t="str">
        <f t="shared" si="99"/>
        <v>CAPFOR_586_4_1_202324</v>
      </c>
      <c r="AF3681" s="41">
        <v>202324</v>
      </c>
      <c r="AG3681" s="41" t="s">
        <v>46</v>
      </c>
      <c r="AH3681" s="41">
        <v>586</v>
      </c>
      <c r="AI3681" s="41">
        <v>4</v>
      </c>
      <c r="AJ3681" s="41" t="s">
        <v>3255</v>
      </c>
      <c r="AK3681" s="41">
        <v>1</v>
      </c>
      <c r="AL3681" s="186">
        <v>0</v>
      </c>
    </row>
    <row r="3682" spans="31:38" x14ac:dyDescent="0.35">
      <c r="AE3682" s="41" t="str">
        <f t="shared" si="99"/>
        <v>CAPFOR_586_5_1_202324</v>
      </c>
      <c r="AF3682" s="41">
        <v>202324</v>
      </c>
      <c r="AG3682" s="41" t="s">
        <v>46</v>
      </c>
      <c r="AH3682" s="41">
        <v>586</v>
      </c>
      <c r="AI3682" s="41">
        <v>5</v>
      </c>
      <c r="AJ3682" s="41" t="s">
        <v>664</v>
      </c>
      <c r="AK3682" s="41">
        <v>1</v>
      </c>
      <c r="AL3682" s="186">
        <v>1066</v>
      </c>
    </row>
    <row r="3683" spans="31:38" x14ac:dyDescent="0.35">
      <c r="AE3683" s="41" t="str">
        <f t="shared" si="99"/>
        <v>CAPFOR_586_6_1_202324</v>
      </c>
      <c r="AF3683" s="41">
        <v>202324</v>
      </c>
      <c r="AG3683" s="41" t="s">
        <v>46</v>
      </c>
      <c r="AH3683" s="41">
        <v>586</v>
      </c>
      <c r="AI3683" s="41">
        <v>6</v>
      </c>
      <c r="AJ3683" s="41" t="s">
        <v>3192</v>
      </c>
      <c r="AK3683" s="41">
        <v>1</v>
      </c>
      <c r="AL3683" s="186">
        <v>0</v>
      </c>
    </row>
    <row r="3684" spans="31:38" x14ac:dyDescent="0.35">
      <c r="AE3684" s="41" t="str">
        <f t="shared" si="99"/>
        <v>CAPFOR_586_7_1_202324</v>
      </c>
      <c r="AF3684" s="41">
        <v>202324</v>
      </c>
      <c r="AG3684" s="41" t="s">
        <v>46</v>
      </c>
      <c r="AH3684" s="41">
        <v>586</v>
      </c>
      <c r="AI3684" s="41">
        <v>7</v>
      </c>
      <c r="AJ3684" s="41" t="s">
        <v>2157</v>
      </c>
      <c r="AK3684" s="41">
        <v>1</v>
      </c>
      <c r="AL3684" s="186">
        <v>353</v>
      </c>
    </row>
    <row r="3685" spans="31:38" x14ac:dyDescent="0.35">
      <c r="AE3685" s="41" t="str">
        <f t="shared" si="99"/>
        <v>CAPFOR_586_8_1_202324</v>
      </c>
      <c r="AF3685" s="41">
        <v>202324</v>
      </c>
      <c r="AG3685" s="41" t="s">
        <v>46</v>
      </c>
      <c r="AH3685" s="41">
        <v>586</v>
      </c>
      <c r="AI3685" s="41">
        <v>8</v>
      </c>
      <c r="AJ3685" s="41" t="s">
        <v>3449</v>
      </c>
      <c r="AK3685" s="41">
        <v>1</v>
      </c>
      <c r="AL3685" s="186">
        <v>1419</v>
      </c>
    </row>
    <row r="3686" spans="31:38" x14ac:dyDescent="0.35">
      <c r="AE3686" s="41" t="str">
        <f t="shared" si="99"/>
        <v>CAPFOR_586_9_1_202324</v>
      </c>
      <c r="AF3686" s="41">
        <v>202324</v>
      </c>
      <c r="AG3686" s="41" t="s">
        <v>46</v>
      </c>
      <c r="AH3686" s="41">
        <v>586</v>
      </c>
      <c r="AI3686" s="41">
        <v>9</v>
      </c>
      <c r="AJ3686" s="41" t="s">
        <v>2322</v>
      </c>
      <c r="AK3686" s="41">
        <v>1</v>
      </c>
      <c r="AL3686" s="186">
        <v>0</v>
      </c>
    </row>
    <row r="3687" spans="31:38" x14ac:dyDescent="0.35">
      <c r="AE3687" s="41" t="str">
        <f t="shared" si="99"/>
        <v>CAPFOR_586_10_1_202324</v>
      </c>
      <c r="AF3687" s="41">
        <v>202324</v>
      </c>
      <c r="AG3687" s="41" t="s">
        <v>46</v>
      </c>
      <c r="AH3687" s="41">
        <v>586</v>
      </c>
      <c r="AI3687" s="41">
        <v>10</v>
      </c>
      <c r="AJ3687" s="41" t="s">
        <v>3196</v>
      </c>
      <c r="AK3687" s="41">
        <v>1</v>
      </c>
      <c r="AL3687" s="186">
        <v>0</v>
      </c>
    </row>
    <row r="3688" spans="31:38" x14ac:dyDescent="0.35">
      <c r="AE3688" s="41" t="str">
        <f t="shared" si="99"/>
        <v>CAPFOR_586_11_1_202324</v>
      </c>
      <c r="AF3688" s="41">
        <v>202324</v>
      </c>
      <c r="AG3688" s="41" t="s">
        <v>46</v>
      </c>
      <c r="AH3688" s="41">
        <v>586</v>
      </c>
      <c r="AI3688" s="41">
        <v>11</v>
      </c>
      <c r="AJ3688" s="41" t="s">
        <v>3450</v>
      </c>
      <c r="AK3688" s="41">
        <v>1</v>
      </c>
      <c r="AL3688" s="186">
        <v>0</v>
      </c>
    </row>
    <row r="3689" spans="31:38" x14ac:dyDescent="0.35">
      <c r="AE3689" s="41" t="str">
        <f t="shared" si="99"/>
        <v>CAPFOR_586_12_1_202324</v>
      </c>
      <c r="AF3689" s="41">
        <v>202324</v>
      </c>
      <c r="AG3689" s="41" t="s">
        <v>46</v>
      </c>
      <c r="AH3689" s="41">
        <v>586</v>
      </c>
      <c r="AI3689" s="41">
        <v>12</v>
      </c>
      <c r="AJ3689" s="41" t="s">
        <v>3170</v>
      </c>
      <c r="AK3689" s="41">
        <v>1</v>
      </c>
      <c r="AL3689" s="186">
        <v>0</v>
      </c>
    </row>
    <row r="3690" spans="31:38" x14ac:dyDescent="0.35">
      <c r="AE3690" s="41" t="str">
        <f t="shared" si="99"/>
        <v>CAPFOR_586_13_1_202324</v>
      </c>
      <c r="AF3690" s="41">
        <v>202324</v>
      </c>
      <c r="AG3690" s="41" t="s">
        <v>46</v>
      </c>
      <c r="AH3690" s="41">
        <v>586</v>
      </c>
      <c r="AI3690" s="41">
        <v>13</v>
      </c>
      <c r="AJ3690" s="41" t="s">
        <v>3451</v>
      </c>
      <c r="AK3690" s="41">
        <v>1</v>
      </c>
      <c r="AL3690" s="186">
        <v>1419</v>
      </c>
    </row>
    <row r="3691" spans="31:38" x14ac:dyDescent="0.35">
      <c r="AE3691" s="41" t="str">
        <f t="shared" si="99"/>
        <v>CAPFOR_586_14_1_202324</v>
      </c>
      <c r="AF3691" s="41">
        <v>202324</v>
      </c>
      <c r="AG3691" s="41" t="s">
        <v>46</v>
      </c>
      <c r="AH3691" s="41">
        <v>586</v>
      </c>
      <c r="AI3691" s="41">
        <v>14</v>
      </c>
      <c r="AJ3691" s="41" t="s">
        <v>3452</v>
      </c>
      <c r="AK3691" s="41">
        <v>1</v>
      </c>
      <c r="AL3691" s="186">
        <v>0</v>
      </c>
    </row>
    <row r="3692" spans="31:38" x14ac:dyDescent="0.35">
      <c r="AE3692" s="41" t="str">
        <f t="shared" si="99"/>
        <v>CAPFOR_586_15_1_202324</v>
      </c>
      <c r="AF3692" s="41">
        <v>202324</v>
      </c>
      <c r="AG3692" s="41" t="s">
        <v>46</v>
      </c>
      <c r="AH3692" s="41">
        <v>586</v>
      </c>
      <c r="AI3692" s="41">
        <v>15</v>
      </c>
      <c r="AJ3692" s="41" t="s">
        <v>3256</v>
      </c>
      <c r="AK3692" s="41">
        <v>1</v>
      </c>
      <c r="AL3692" s="186">
        <v>0</v>
      </c>
    </row>
    <row r="3693" spans="31:38" x14ac:dyDescent="0.35">
      <c r="AE3693" s="41" t="str">
        <f t="shared" si="99"/>
        <v>CAPFOR_586_16_1_202324</v>
      </c>
      <c r="AF3693" s="41">
        <v>202324</v>
      </c>
      <c r="AG3693" s="41" t="s">
        <v>46</v>
      </c>
      <c r="AH3693" s="41">
        <v>586</v>
      </c>
      <c r="AI3693" s="41">
        <v>16</v>
      </c>
      <c r="AJ3693" s="41" t="s">
        <v>3453</v>
      </c>
      <c r="AK3693" s="41">
        <v>1</v>
      </c>
      <c r="AL3693" s="186">
        <v>1419</v>
      </c>
    </row>
    <row r="3694" spans="31:38" x14ac:dyDescent="0.35">
      <c r="AE3694" s="41" t="str">
        <f t="shared" si="99"/>
        <v>CAPFOR_586_17_1_202324</v>
      </c>
      <c r="AF3694" s="41">
        <v>202324</v>
      </c>
      <c r="AG3694" s="41" t="s">
        <v>46</v>
      </c>
      <c r="AH3694" s="41">
        <v>586</v>
      </c>
      <c r="AI3694" s="41">
        <v>17</v>
      </c>
      <c r="AJ3694" s="41" t="s">
        <v>2010</v>
      </c>
      <c r="AK3694" s="41">
        <v>1</v>
      </c>
      <c r="AL3694" s="186">
        <v>0</v>
      </c>
    </row>
    <row r="3695" spans="31:38" x14ac:dyDescent="0.35">
      <c r="AE3695" s="41" t="str">
        <f t="shared" si="99"/>
        <v>CAPFOR_586_17.1_1_202324</v>
      </c>
      <c r="AF3695" s="41">
        <v>202324</v>
      </c>
      <c r="AG3695" s="41" t="s">
        <v>46</v>
      </c>
      <c r="AH3695" s="41">
        <v>586</v>
      </c>
      <c r="AI3695" s="41">
        <v>17.100000000000001</v>
      </c>
      <c r="AJ3695" s="41" t="s">
        <v>3494</v>
      </c>
      <c r="AK3695" s="41">
        <v>1</v>
      </c>
      <c r="AL3695" s="186">
        <v>0</v>
      </c>
    </row>
    <row r="3696" spans="31:38" x14ac:dyDescent="0.35">
      <c r="AE3696" s="41" t="str">
        <f t="shared" si="99"/>
        <v>CAPFOR_586_19_3_202324</v>
      </c>
      <c r="AF3696" s="41">
        <v>202324</v>
      </c>
      <c r="AG3696" s="41" t="s">
        <v>46</v>
      </c>
      <c r="AH3696" s="41">
        <v>586</v>
      </c>
      <c r="AI3696" s="41">
        <v>19</v>
      </c>
      <c r="AJ3696" s="41" t="s">
        <v>3258</v>
      </c>
      <c r="AK3696" s="41">
        <v>3</v>
      </c>
      <c r="AL3696" s="186">
        <v>1419</v>
      </c>
    </row>
    <row r="3697" spans="31:38" x14ac:dyDescent="0.35">
      <c r="AE3697" s="41" t="str">
        <f t="shared" si="99"/>
        <v>CAPFOR_586_20_3_202324</v>
      </c>
      <c r="AF3697" s="41">
        <v>202324</v>
      </c>
      <c r="AG3697" s="41" t="s">
        <v>46</v>
      </c>
      <c r="AH3697" s="41">
        <v>586</v>
      </c>
      <c r="AI3697" s="41">
        <v>20</v>
      </c>
      <c r="AJ3697" s="41" t="s">
        <v>1308</v>
      </c>
      <c r="AK3697" s="41">
        <v>3</v>
      </c>
      <c r="AL3697" s="186">
        <v>0</v>
      </c>
    </row>
    <row r="3698" spans="31:38" x14ac:dyDescent="0.35">
      <c r="AE3698" s="41" t="str">
        <f t="shared" si="99"/>
        <v>CAPFOR_586_21_3_202324</v>
      </c>
      <c r="AF3698" s="41">
        <v>202324</v>
      </c>
      <c r="AG3698" s="41" t="s">
        <v>46</v>
      </c>
      <c r="AH3698" s="41">
        <v>586</v>
      </c>
      <c r="AI3698" s="41">
        <v>21</v>
      </c>
      <c r="AJ3698" s="41" t="s">
        <v>1309</v>
      </c>
      <c r="AK3698" s="41">
        <v>3</v>
      </c>
      <c r="AL3698" s="186">
        <v>0</v>
      </c>
    </row>
    <row r="3699" spans="31:38" x14ac:dyDescent="0.35">
      <c r="AE3699" s="41" t="str">
        <f t="shared" si="99"/>
        <v>CAPFOR_586_22_3_202324</v>
      </c>
      <c r="AF3699" s="41">
        <v>202324</v>
      </c>
      <c r="AG3699" s="41" t="s">
        <v>46</v>
      </c>
      <c r="AH3699" s="41">
        <v>586</v>
      </c>
      <c r="AI3699" s="41">
        <v>22</v>
      </c>
      <c r="AJ3699" s="41" t="s">
        <v>3454</v>
      </c>
      <c r="AK3699" s="41">
        <v>3</v>
      </c>
      <c r="AL3699" s="186">
        <v>0</v>
      </c>
    </row>
    <row r="3700" spans="31:38" x14ac:dyDescent="0.35">
      <c r="AE3700" s="41" t="str">
        <f t="shared" si="99"/>
        <v>CAPFOR_586_23_3_202324</v>
      </c>
      <c r="AF3700" s="41">
        <v>202324</v>
      </c>
      <c r="AG3700" s="41" t="s">
        <v>46</v>
      </c>
      <c r="AH3700" s="41">
        <v>586</v>
      </c>
      <c r="AI3700" s="41">
        <v>23</v>
      </c>
      <c r="AJ3700" s="41" t="s">
        <v>2027</v>
      </c>
      <c r="AK3700" s="41">
        <v>3</v>
      </c>
      <c r="AL3700" s="186">
        <v>1236</v>
      </c>
    </row>
    <row r="3701" spans="31:38" x14ac:dyDescent="0.35">
      <c r="AE3701" s="41" t="str">
        <f t="shared" si="99"/>
        <v>CAPFOR_586_25_3_202324</v>
      </c>
      <c r="AF3701" s="41">
        <v>202324</v>
      </c>
      <c r="AG3701" s="41" t="s">
        <v>46</v>
      </c>
      <c r="AH3701" s="41">
        <v>586</v>
      </c>
      <c r="AI3701" s="41">
        <v>25</v>
      </c>
      <c r="AJ3701" s="41" t="s">
        <v>1370</v>
      </c>
      <c r="AK3701" s="41">
        <v>3</v>
      </c>
      <c r="AL3701" s="186">
        <v>65</v>
      </c>
    </row>
    <row r="3702" spans="31:38" x14ac:dyDescent="0.35">
      <c r="AE3702" s="41" t="str">
        <f t="shared" si="99"/>
        <v>CAPFOR_586_26_3_202324</v>
      </c>
      <c r="AF3702" s="41">
        <v>202324</v>
      </c>
      <c r="AG3702" s="41" t="s">
        <v>46</v>
      </c>
      <c r="AH3702" s="41">
        <v>586</v>
      </c>
      <c r="AI3702" s="41">
        <v>26</v>
      </c>
      <c r="AJ3702" s="41" t="s">
        <v>2032</v>
      </c>
      <c r="AK3702" s="41">
        <v>3</v>
      </c>
      <c r="AL3702" s="186">
        <v>0</v>
      </c>
    </row>
    <row r="3703" spans="31:38" x14ac:dyDescent="0.35">
      <c r="AE3703" s="41" t="str">
        <f t="shared" si="99"/>
        <v>CAPFOR_586_27_3_202324</v>
      </c>
      <c r="AF3703" s="41">
        <v>202324</v>
      </c>
      <c r="AG3703" s="41" t="s">
        <v>46</v>
      </c>
      <c r="AH3703" s="41">
        <v>586</v>
      </c>
      <c r="AI3703" s="41">
        <v>27</v>
      </c>
      <c r="AJ3703" s="41" t="s">
        <v>2033</v>
      </c>
      <c r="AK3703" s="41">
        <v>3</v>
      </c>
      <c r="AL3703" s="186">
        <v>0</v>
      </c>
    </row>
    <row r="3704" spans="31:38" x14ac:dyDescent="0.35">
      <c r="AE3704" s="41" t="str">
        <f t="shared" si="99"/>
        <v>CAPFOR_586_28_3_202324</v>
      </c>
      <c r="AF3704" s="41">
        <v>202324</v>
      </c>
      <c r="AG3704" s="41" t="s">
        <v>46</v>
      </c>
      <c r="AH3704" s="41">
        <v>586</v>
      </c>
      <c r="AI3704" s="41">
        <v>28</v>
      </c>
      <c r="AJ3704" s="41" t="s">
        <v>2034</v>
      </c>
      <c r="AK3704" s="41">
        <v>3</v>
      </c>
      <c r="AL3704" s="186">
        <v>118</v>
      </c>
    </row>
    <row r="3705" spans="31:38" x14ac:dyDescent="0.35">
      <c r="AE3705" s="41" t="str">
        <f t="shared" si="99"/>
        <v>CAPFOR_586_29_3_202324</v>
      </c>
      <c r="AF3705" s="41">
        <v>202324</v>
      </c>
      <c r="AG3705" s="41" t="s">
        <v>46</v>
      </c>
      <c r="AH3705" s="41">
        <v>586</v>
      </c>
      <c r="AI3705" s="41">
        <v>29</v>
      </c>
      <c r="AJ3705" s="41" t="s">
        <v>2035</v>
      </c>
      <c r="AK3705" s="41">
        <v>3</v>
      </c>
      <c r="AL3705" s="186">
        <v>0</v>
      </c>
    </row>
    <row r="3706" spans="31:38" x14ac:dyDescent="0.35">
      <c r="AE3706" s="41" t="str">
        <f t="shared" si="99"/>
        <v>CAPFOR_586_30_3_202324</v>
      </c>
      <c r="AF3706" s="41">
        <v>202324</v>
      </c>
      <c r="AG3706" s="41" t="s">
        <v>46</v>
      </c>
      <c r="AH3706" s="41">
        <v>586</v>
      </c>
      <c r="AI3706" s="41">
        <v>30</v>
      </c>
      <c r="AJ3706" s="41" t="s">
        <v>1357</v>
      </c>
      <c r="AK3706" s="41">
        <v>3</v>
      </c>
      <c r="AL3706" s="186">
        <v>0</v>
      </c>
    </row>
    <row r="3707" spans="31:38" x14ac:dyDescent="0.35">
      <c r="AE3707" s="41" t="str">
        <f t="shared" si="99"/>
        <v>CAPFOR_586_30.1_3_202324</v>
      </c>
      <c r="AF3707" s="41">
        <v>202324</v>
      </c>
      <c r="AG3707" s="41" t="s">
        <v>46</v>
      </c>
      <c r="AH3707" s="41">
        <v>586</v>
      </c>
      <c r="AI3707" s="41">
        <v>30.1</v>
      </c>
      <c r="AJ3707" s="41" t="s">
        <v>3616</v>
      </c>
      <c r="AK3707" s="41">
        <v>3</v>
      </c>
      <c r="AL3707" s="186">
        <v>0</v>
      </c>
    </row>
    <row r="3708" spans="31:38" x14ac:dyDescent="0.35">
      <c r="AE3708" s="41" t="str">
        <f t="shared" si="99"/>
        <v>CAPFOR_586_30.2_3_202324</v>
      </c>
      <c r="AF3708" s="41">
        <v>202324</v>
      </c>
      <c r="AG3708" s="41" t="s">
        <v>46</v>
      </c>
      <c r="AH3708" s="41">
        <v>586</v>
      </c>
      <c r="AI3708" s="41">
        <v>30.2</v>
      </c>
      <c r="AJ3708" s="41" t="s">
        <v>3617</v>
      </c>
      <c r="AK3708" s="41">
        <v>3</v>
      </c>
      <c r="AL3708" s="186">
        <v>0</v>
      </c>
    </row>
    <row r="3709" spans="31:38" x14ac:dyDescent="0.35">
      <c r="AE3709" s="41" t="str">
        <f t="shared" si="99"/>
        <v>CAPFOR_586_31_3_202324</v>
      </c>
      <c r="AF3709" s="41">
        <v>202324</v>
      </c>
      <c r="AG3709" s="41" t="s">
        <v>46</v>
      </c>
      <c r="AH3709" s="41">
        <v>586</v>
      </c>
      <c r="AI3709" s="41">
        <v>31</v>
      </c>
      <c r="AJ3709" s="41" t="s">
        <v>1358</v>
      </c>
      <c r="AK3709" s="41">
        <v>3</v>
      </c>
      <c r="AL3709" s="186">
        <v>0</v>
      </c>
    </row>
    <row r="3710" spans="31:38" x14ac:dyDescent="0.35">
      <c r="AE3710" s="41" t="str">
        <f t="shared" si="99"/>
        <v>CAPFOR_586_31.1_3_202324</v>
      </c>
      <c r="AF3710" s="41">
        <v>202324</v>
      </c>
      <c r="AG3710" s="41" t="s">
        <v>46</v>
      </c>
      <c r="AH3710" s="41">
        <v>586</v>
      </c>
      <c r="AI3710" s="41">
        <v>31.1</v>
      </c>
      <c r="AJ3710" s="41" t="s">
        <v>2038</v>
      </c>
      <c r="AK3710" s="41">
        <v>3</v>
      </c>
      <c r="AL3710" s="186">
        <v>0</v>
      </c>
    </row>
    <row r="3711" spans="31:38" x14ac:dyDescent="0.35">
      <c r="AE3711" s="41" t="str">
        <f t="shared" si="99"/>
        <v>CAPFOR_586_31.2_3_202324</v>
      </c>
      <c r="AF3711" s="41">
        <v>202324</v>
      </c>
      <c r="AG3711" s="41" t="s">
        <v>46</v>
      </c>
      <c r="AH3711" s="41">
        <v>586</v>
      </c>
      <c r="AI3711" s="41">
        <v>31.2</v>
      </c>
      <c r="AJ3711" s="41" t="s">
        <v>2039</v>
      </c>
      <c r="AK3711" s="41">
        <v>3</v>
      </c>
      <c r="AL3711" s="186">
        <v>0</v>
      </c>
    </row>
    <row r="3712" spans="31:38" x14ac:dyDescent="0.35">
      <c r="AE3712" s="41" t="str">
        <f t="shared" si="99"/>
        <v>CAPFOR_586_32_3_202324</v>
      </c>
      <c r="AF3712" s="41">
        <v>202324</v>
      </c>
      <c r="AG3712" s="41" t="s">
        <v>46</v>
      </c>
      <c r="AH3712" s="41">
        <v>586</v>
      </c>
      <c r="AI3712" s="41">
        <v>32</v>
      </c>
      <c r="AJ3712" s="41" t="s">
        <v>3455</v>
      </c>
      <c r="AK3712" s="41">
        <v>3</v>
      </c>
      <c r="AL3712" s="186">
        <v>1419</v>
      </c>
    </row>
    <row r="3713" spans="31:38" x14ac:dyDescent="0.35">
      <c r="AE3713" s="41" t="str">
        <f t="shared" si="99"/>
        <v>CAPFOR_586_33_3_202324</v>
      </c>
      <c r="AF3713" s="41">
        <v>202324</v>
      </c>
      <c r="AG3713" s="41" t="s">
        <v>46</v>
      </c>
      <c r="AH3713" s="41">
        <v>586</v>
      </c>
      <c r="AI3713" s="41">
        <v>33</v>
      </c>
      <c r="AJ3713" s="41" t="s">
        <v>2043</v>
      </c>
      <c r="AK3713" s="41">
        <v>3</v>
      </c>
      <c r="AL3713" s="186">
        <v>0</v>
      </c>
    </row>
    <row r="3714" spans="31:38" x14ac:dyDescent="0.35">
      <c r="AE3714" s="41" t="str">
        <f t="shared" si="99"/>
        <v>CAPFOR_586_33.5_3_202324</v>
      </c>
      <c r="AF3714" s="41">
        <v>202324</v>
      </c>
      <c r="AG3714" s="41" t="s">
        <v>46</v>
      </c>
      <c r="AH3714" s="41">
        <v>586</v>
      </c>
      <c r="AI3714" s="41">
        <v>33.5</v>
      </c>
      <c r="AJ3714" s="41" t="s">
        <v>3281</v>
      </c>
      <c r="AK3714" s="41">
        <v>3</v>
      </c>
      <c r="AL3714" s="186">
        <v>0</v>
      </c>
    </row>
    <row r="3715" spans="31:38" x14ac:dyDescent="0.35">
      <c r="AE3715" s="41" t="str">
        <f t="shared" si="99"/>
        <v>CAPFOR_586_34_3_202324</v>
      </c>
      <c r="AF3715" s="41">
        <v>202324</v>
      </c>
      <c r="AG3715" s="41" t="s">
        <v>46</v>
      </c>
      <c r="AH3715" s="41">
        <v>586</v>
      </c>
      <c r="AI3715" s="41">
        <v>34</v>
      </c>
      <c r="AJ3715" s="41" t="s">
        <v>3456</v>
      </c>
      <c r="AK3715" s="41">
        <v>3</v>
      </c>
      <c r="AL3715" s="186">
        <v>0</v>
      </c>
    </row>
    <row r="3716" spans="31:38" x14ac:dyDescent="0.35">
      <c r="AE3716" s="41" t="str">
        <f t="shared" si="99"/>
        <v>CAPFOR_586_35_3_202324</v>
      </c>
      <c r="AF3716" s="41">
        <v>202324</v>
      </c>
      <c r="AG3716" s="41" t="s">
        <v>46</v>
      </c>
      <c r="AH3716" s="41">
        <v>586</v>
      </c>
      <c r="AI3716" s="41">
        <v>35</v>
      </c>
      <c r="AJ3716" s="41" t="s">
        <v>2044</v>
      </c>
      <c r="AK3716" s="41">
        <v>3</v>
      </c>
      <c r="AL3716" s="186">
        <v>0</v>
      </c>
    </row>
    <row r="3717" spans="31:38" x14ac:dyDescent="0.35">
      <c r="AE3717" s="41" t="str">
        <f t="shared" si="99"/>
        <v>CAPFOR_586_36_3_202324</v>
      </c>
      <c r="AF3717" s="41">
        <v>202324</v>
      </c>
      <c r="AG3717" s="41" t="s">
        <v>46</v>
      </c>
      <c r="AH3717" s="41">
        <v>586</v>
      </c>
      <c r="AI3717" s="41">
        <v>36</v>
      </c>
      <c r="AJ3717" s="41" t="s">
        <v>3457</v>
      </c>
      <c r="AK3717" s="41">
        <v>3</v>
      </c>
      <c r="AL3717" s="186">
        <v>0</v>
      </c>
    </row>
    <row r="3718" spans="31:38" x14ac:dyDescent="0.35">
      <c r="AE3718" s="41" t="str">
        <f t="shared" ref="AE3718:AE3781" si="100">AG3718&amp;"_"&amp;AH3718&amp;"_"&amp;AI3718&amp;"_"&amp;AK3718&amp;"_"&amp;AF3718</f>
        <v>CAPFOR_586_37_3_202324</v>
      </c>
      <c r="AF3718" s="41">
        <v>202324</v>
      </c>
      <c r="AG3718" s="41" t="s">
        <v>46</v>
      </c>
      <c r="AH3718" s="41">
        <v>586</v>
      </c>
      <c r="AI3718" s="41">
        <v>37</v>
      </c>
      <c r="AJ3718" s="41" t="s">
        <v>3458</v>
      </c>
      <c r="AK3718" s="41">
        <v>3</v>
      </c>
      <c r="AL3718" s="186">
        <v>0</v>
      </c>
    </row>
    <row r="3719" spans="31:38" x14ac:dyDescent="0.35">
      <c r="AE3719" s="41" t="str">
        <f t="shared" si="100"/>
        <v>CAPFOR_586_38_3_202324</v>
      </c>
      <c r="AF3719" s="41">
        <v>202324</v>
      </c>
      <c r="AG3719" s="41" t="s">
        <v>46</v>
      </c>
      <c r="AH3719" s="41">
        <v>586</v>
      </c>
      <c r="AI3719" s="41">
        <v>38</v>
      </c>
      <c r="AJ3719" s="41" t="s">
        <v>2046</v>
      </c>
      <c r="AK3719" s="41">
        <v>3</v>
      </c>
      <c r="AL3719" s="186">
        <v>0</v>
      </c>
    </row>
    <row r="3720" spans="31:38" x14ac:dyDescent="0.35">
      <c r="AE3720" s="41" t="str">
        <f t="shared" si="100"/>
        <v>CAPFOR_586_39_3_202324</v>
      </c>
      <c r="AF3720" s="41">
        <v>202324</v>
      </c>
      <c r="AG3720" s="41" t="s">
        <v>46</v>
      </c>
      <c r="AH3720" s="41">
        <v>586</v>
      </c>
      <c r="AI3720" s="41">
        <v>39</v>
      </c>
      <c r="AJ3720" s="41" t="s">
        <v>2047</v>
      </c>
      <c r="AK3720" s="41">
        <v>3</v>
      </c>
      <c r="AL3720" s="186">
        <v>0</v>
      </c>
    </row>
    <row r="3721" spans="31:38" x14ac:dyDescent="0.35">
      <c r="AE3721" s="41" t="str">
        <f t="shared" si="100"/>
        <v>CAPFOR_586_40_3_202324</v>
      </c>
      <c r="AF3721" s="41">
        <v>202324</v>
      </c>
      <c r="AG3721" s="41" t="s">
        <v>46</v>
      </c>
      <c r="AH3721" s="41">
        <v>586</v>
      </c>
      <c r="AI3721" s="41">
        <v>40</v>
      </c>
      <c r="AJ3721" s="41" t="s">
        <v>2048</v>
      </c>
      <c r="AK3721" s="41">
        <v>3</v>
      </c>
      <c r="AL3721" s="186">
        <v>7041</v>
      </c>
    </row>
    <row r="3722" spans="31:38" x14ac:dyDescent="0.35">
      <c r="AE3722" s="41" t="str">
        <f t="shared" si="100"/>
        <v>CAPFOR_586_41_3_202324</v>
      </c>
      <c r="AF3722" s="41">
        <v>202324</v>
      </c>
      <c r="AG3722" s="41" t="s">
        <v>46</v>
      </c>
      <c r="AH3722" s="41">
        <v>586</v>
      </c>
      <c r="AI3722" s="41">
        <v>41</v>
      </c>
      <c r="AJ3722" s="41" t="s">
        <v>2049</v>
      </c>
      <c r="AK3722" s="41">
        <v>3</v>
      </c>
      <c r="AL3722" s="186">
        <v>0</v>
      </c>
    </row>
    <row r="3723" spans="31:38" x14ac:dyDescent="0.35">
      <c r="AE3723" s="41" t="str">
        <f t="shared" si="100"/>
        <v>CAPFOR_586_42_3_202324</v>
      </c>
      <c r="AF3723" s="41">
        <v>202324</v>
      </c>
      <c r="AG3723" s="41" t="s">
        <v>46</v>
      </c>
      <c r="AH3723" s="41">
        <v>586</v>
      </c>
      <c r="AI3723" s="41">
        <v>42</v>
      </c>
      <c r="AJ3723" s="41" t="s">
        <v>2050</v>
      </c>
      <c r="AK3723" s="41">
        <v>3</v>
      </c>
      <c r="AL3723" s="186">
        <v>0</v>
      </c>
    </row>
    <row r="3724" spans="31:38" x14ac:dyDescent="0.35">
      <c r="AE3724" s="41" t="str">
        <f t="shared" si="100"/>
        <v>CAPFOR_586_43_3_202324</v>
      </c>
      <c r="AF3724" s="41">
        <v>202324</v>
      </c>
      <c r="AG3724" s="41" t="s">
        <v>46</v>
      </c>
      <c r="AH3724" s="41">
        <v>586</v>
      </c>
      <c r="AI3724" s="41">
        <v>43</v>
      </c>
      <c r="AJ3724" s="41" t="s">
        <v>2051</v>
      </c>
      <c r="AK3724" s="41">
        <v>3</v>
      </c>
      <c r="AL3724" s="186">
        <v>4532</v>
      </c>
    </row>
    <row r="3725" spans="31:38" x14ac:dyDescent="0.35">
      <c r="AE3725" s="41" t="str">
        <f t="shared" si="100"/>
        <v>CAPFOR_586_44_3_202324</v>
      </c>
      <c r="AF3725" s="41">
        <v>202324</v>
      </c>
      <c r="AG3725" s="41" t="s">
        <v>46</v>
      </c>
      <c r="AH3725" s="41">
        <v>586</v>
      </c>
      <c r="AI3725" s="41">
        <v>44</v>
      </c>
      <c r="AJ3725" s="41" t="s">
        <v>3261</v>
      </c>
      <c r="AK3725" s="41">
        <v>3</v>
      </c>
      <c r="AL3725" s="186">
        <v>100</v>
      </c>
    </row>
    <row r="3726" spans="31:38" x14ac:dyDescent="0.35">
      <c r="AE3726" s="41" t="str">
        <f t="shared" si="100"/>
        <v>CAPFOR_586_45_3_202324</v>
      </c>
      <c r="AF3726" s="41">
        <v>202324</v>
      </c>
      <c r="AG3726" s="41" t="s">
        <v>46</v>
      </c>
      <c r="AH3726" s="41">
        <v>586</v>
      </c>
      <c r="AI3726" s="41">
        <v>45</v>
      </c>
      <c r="AJ3726" s="41" t="s">
        <v>3262</v>
      </c>
      <c r="AK3726" s="41">
        <v>3</v>
      </c>
      <c r="AL3726" s="186">
        <v>500</v>
      </c>
    </row>
    <row r="3727" spans="31:38" x14ac:dyDescent="0.35">
      <c r="AE3727" s="41" t="str">
        <f t="shared" si="100"/>
        <v>CAPFOR_586_46_3_202324</v>
      </c>
      <c r="AF3727" s="41">
        <v>202324</v>
      </c>
      <c r="AG3727" s="41" t="s">
        <v>46</v>
      </c>
      <c r="AH3727" s="41">
        <v>586</v>
      </c>
      <c r="AI3727" s="41">
        <v>46</v>
      </c>
      <c r="AJ3727" s="41" t="s">
        <v>2060</v>
      </c>
      <c r="AK3727" s="41">
        <v>3</v>
      </c>
      <c r="AL3727" s="186">
        <v>0</v>
      </c>
    </row>
    <row r="3728" spans="31:38" x14ac:dyDescent="0.35">
      <c r="AE3728" s="41" t="str">
        <f t="shared" si="100"/>
        <v>CAPFOR_586_47_3_202324</v>
      </c>
      <c r="AF3728" s="41">
        <v>202324</v>
      </c>
      <c r="AG3728" s="41" t="s">
        <v>46</v>
      </c>
      <c r="AH3728" s="41">
        <v>586</v>
      </c>
      <c r="AI3728" s="41">
        <v>47</v>
      </c>
      <c r="AJ3728" s="41" t="s">
        <v>2061</v>
      </c>
      <c r="AK3728" s="41">
        <v>3</v>
      </c>
      <c r="AL3728" s="186">
        <v>0</v>
      </c>
    </row>
    <row r="3729" spans="31:38" x14ac:dyDescent="0.35">
      <c r="AE3729" s="41" t="str">
        <f t="shared" si="100"/>
        <v>CAPFOR_586_48_3_202324</v>
      </c>
      <c r="AF3729" s="41">
        <v>202324</v>
      </c>
      <c r="AG3729" s="41" t="s">
        <v>46</v>
      </c>
      <c r="AH3729" s="41">
        <v>586</v>
      </c>
      <c r="AI3729" s="41">
        <v>48</v>
      </c>
      <c r="AJ3729" s="41" t="s">
        <v>2029</v>
      </c>
      <c r="AK3729" s="41">
        <v>3</v>
      </c>
      <c r="AL3729" s="186">
        <v>0</v>
      </c>
    </row>
    <row r="3730" spans="31:38" x14ac:dyDescent="0.35">
      <c r="AE3730" s="41" t="str">
        <f t="shared" si="100"/>
        <v>CAPFOR_586_49_3_202324</v>
      </c>
      <c r="AF3730" s="41">
        <v>202324</v>
      </c>
      <c r="AG3730" s="41" t="s">
        <v>46</v>
      </c>
      <c r="AH3730" s="41">
        <v>586</v>
      </c>
      <c r="AI3730" s="41">
        <v>49</v>
      </c>
      <c r="AJ3730" s="41" t="s">
        <v>2030</v>
      </c>
      <c r="AK3730" s="41">
        <v>3</v>
      </c>
      <c r="AL3730" s="186">
        <v>0</v>
      </c>
    </row>
    <row r="3731" spans="31:38" x14ac:dyDescent="0.35">
      <c r="AE3731" s="41" t="str">
        <f t="shared" si="100"/>
        <v>CAPFOR_586_50_3_202324</v>
      </c>
      <c r="AF3731" s="41">
        <v>202324</v>
      </c>
      <c r="AG3731" s="41" t="s">
        <v>46</v>
      </c>
      <c r="AH3731" s="41">
        <v>586</v>
      </c>
      <c r="AI3731" s="41">
        <v>50</v>
      </c>
      <c r="AJ3731" s="41" t="s">
        <v>2031</v>
      </c>
      <c r="AK3731" s="41">
        <v>3</v>
      </c>
      <c r="AL3731" s="186">
        <v>65</v>
      </c>
    </row>
    <row r="3732" spans="31:38" x14ac:dyDescent="0.35">
      <c r="AE3732" s="41" t="str">
        <f t="shared" si="100"/>
        <v>CAPFOR_595_1_1_202324</v>
      </c>
      <c r="AF3732" s="41">
        <v>202324</v>
      </c>
      <c r="AG3732" s="41" t="s">
        <v>46</v>
      </c>
      <c r="AH3732" s="41">
        <v>595</v>
      </c>
      <c r="AI3732" s="41">
        <v>1</v>
      </c>
      <c r="AJ3732" s="41" t="s">
        <v>1334</v>
      </c>
      <c r="AK3732" s="41">
        <v>1</v>
      </c>
      <c r="AL3732" s="186">
        <v>0</v>
      </c>
    </row>
    <row r="3733" spans="31:38" x14ac:dyDescent="0.35">
      <c r="AE3733" s="41" t="str">
        <f t="shared" si="100"/>
        <v>CAPFOR_595_2_1_202324</v>
      </c>
      <c r="AF3733" s="41">
        <v>202324</v>
      </c>
      <c r="AG3733" s="41" t="s">
        <v>46</v>
      </c>
      <c r="AH3733" s="41">
        <v>595</v>
      </c>
      <c r="AI3733" s="41">
        <v>2</v>
      </c>
      <c r="AJ3733" s="41" t="s">
        <v>3254</v>
      </c>
      <c r="AK3733" s="41">
        <v>1</v>
      </c>
      <c r="AL3733" s="186">
        <v>0</v>
      </c>
    </row>
    <row r="3734" spans="31:38" x14ac:dyDescent="0.35">
      <c r="AE3734" s="41" t="str">
        <f t="shared" si="100"/>
        <v>CAPFOR_595_3_1_202324</v>
      </c>
      <c r="AF3734" s="41">
        <v>202324</v>
      </c>
      <c r="AG3734" s="41" t="s">
        <v>46</v>
      </c>
      <c r="AH3734" s="41">
        <v>595</v>
      </c>
      <c r="AI3734" s="41">
        <v>3</v>
      </c>
      <c r="AJ3734" s="41" t="s">
        <v>3165</v>
      </c>
      <c r="AK3734" s="41">
        <v>1</v>
      </c>
      <c r="AL3734" s="186">
        <v>0</v>
      </c>
    </row>
    <row r="3735" spans="31:38" x14ac:dyDescent="0.35">
      <c r="AE3735" s="41" t="str">
        <f t="shared" si="100"/>
        <v>CAPFOR_595_4_1_202324</v>
      </c>
      <c r="AF3735" s="41">
        <v>202324</v>
      </c>
      <c r="AG3735" s="41" t="s">
        <v>46</v>
      </c>
      <c r="AH3735" s="41">
        <v>595</v>
      </c>
      <c r="AI3735" s="41">
        <v>4</v>
      </c>
      <c r="AJ3735" s="41" t="s">
        <v>3255</v>
      </c>
      <c r="AK3735" s="41">
        <v>1</v>
      </c>
      <c r="AL3735" s="186">
        <v>0</v>
      </c>
    </row>
    <row r="3736" spans="31:38" x14ac:dyDescent="0.35">
      <c r="AE3736" s="41" t="str">
        <f t="shared" si="100"/>
        <v>CAPFOR_595_5_1_202324</v>
      </c>
      <c r="AF3736" s="41">
        <v>202324</v>
      </c>
      <c r="AG3736" s="41" t="s">
        <v>46</v>
      </c>
      <c r="AH3736" s="41">
        <v>595</v>
      </c>
      <c r="AI3736" s="41">
        <v>5</v>
      </c>
      <c r="AJ3736" s="41" t="s">
        <v>664</v>
      </c>
      <c r="AK3736" s="41">
        <v>1</v>
      </c>
      <c r="AL3736" s="186">
        <v>3546</v>
      </c>
    </row>
    <row r="3737" spans="31:38" x14ac:dyDescent="0.35">
      <c r="AE3737" s="41" t="str">
        <f t="shared" si="100"/>
        <v>CAPFOR_595_6_1_202324</v>
      </c>
      <c r="AF3737" s="41">
        <v>202324</v>
      </c>
      <c r="AG3737" s="41" t="s">
        <v>46</v>
      </c>
      <c r="AH3737" s="41">
        <v>595</v>
      </c>
      <c r="AI3737" s="41">
        <v>6</v>
      </c>
      <c r="AJ3737" s="41" t="s">
        <v>3192</v>
      </c>
      <c r="AK3737" s="41">
        <v>1</v>
      </c>
      <c r="AL3737" s="186">
        <v>0</v>
      </c>
    </row>
    <row r="3738" spans="31:38" x14ac:dyDescent="0.35">
      <c r="AE3738" s="41" t="str">
        <f t="shared" si="100"/>
        <v>CAPFOR_595_7_1_202324</v>
      </c>
      <c r="AF3738" s="41">
        <v>202324</v>
      </c>
      <c r="AG3738" s="41" t="s">
        <v>46</v>
      </c>
      <c r="AH3738" s="41">
        <v>595</v>
      </c>
      <c r="AI3738" s="41">
        <v>7</v>
      </c>
      <c r="AJ3738" s="41" t="s">
        <v>2157</v>
      </c>
      <c r="AK3738" s="41">
        <v>1</v>
      </c>
      <c r="AL3738" s="186">
        <v>353</v>
      </c>
    </row>
    <row r="3739" spans="31:38" x14ac:dyDescent="0.35">
      <c r="AE3739" s="41" t="str">
        <f t="shared" si="100"/>
        <v>CAPFOR_595_8_1_202324</v>
      </c>
      <c r="AF3739" s="41">
        <v>202324</v>
      </c>
      <c r="AG3739" s="41" t="s">
        <v>46</v>
      </c>
      <c r="AH3739" s="41">
        <v>595</v>
      </c>
      <c r="AI3739" s="41">
        <v>8</v>
      </c>
      <c r="AJ3739" s="41" t="s">
        <v>3449</v>
      </c>
      <c r="AK3739" s="41">
        <v>1</v>
      </c>
      <c r="AL3739" s="186">
        <v>3899</v>
      </c>
    </row>
    <row r="3740" spans="31:38" x14ac:dyDescent="0.35">
      <c r="AE3740" s="41" t="str">
        <f t="shared" si="100"/>
        <v>CAPFOR_595_9_1_202324</v>
      </c>
      <c r="AF3740" s="41">
        <v>202324</v>
      </c>
      <c r="AG3740" s="41" t="s">
        <v>46</v>
      </c>
      <c r="AH3740" s="41">
        <v>595</v>
      </c>
      <c r="AI3740" s="41">
        <v>9</v>
      </c>
      <c r="AJ3740" s="41" t="s">
        <v>2322</v>
      </c>
      <c r="AK3740" s="41">
        <v>1</v>
      </c>
      <c r="AL3740" s="186">
        <v>0</v>
      </c>
    </row>
    <row r="3741" spans="31:38" x14ac:dyDescent="0.35">
      <c r="AE3741" s="41" t="str">
        <f t="shared" si="100"/>
        <v>CAPFOR_595_10_1_202324</v>
      </c>
      <c r="AF3741" s="41">
        <v>202324</v>
      </c>
      <c r="AG3741" s="41" t="s">
        <v>46</v>
      </c>
      <c r="AH3741" s="41">
        <v>595</v>
      </c>
      <c r="AI3741" s="41">
        <v>10</v>
      </c>
      <c r="AJ3741" s="41" t="s">
        <v>3196</v>
      </c>
      <c r="AK3741" s="41">
        <v>1</v>
      </c>
      <c r="AL3741" s="186">
        <v>0</v>
      </c>
    </row>
    <row r="3742" spans="31:38" x14ac:dyDescent="0.35">
      <c r="AE3742" s="41" t="str">
        <f t="shared" si="100"/>
        <v>CAPFOR_595_11_1_202324</v>
      </c>
      <c r="AF3742" s="41">
        <v>202324</v>
      </c>
      <c r="AG3742" s="41" t="s">
        <v>46</v>
      </c>
      <c r="AH3742" s="41">
        <v>595</v>
      </c>
      <c r="AI3742" s="41">
        <v>11</v>
      </c>
      <c r="AJ3742" s="41" t="s">
        <v>3450</v>
      </c>
      <c r="AK3742" s="41">
        <v>1</v>
      </c>
      <c r="AL3742" s="186">
        <v>0</v>
      </c>
    </row>
    <row r="3743" spans="31:38" x14ac:dyDescent="0.35">
      <c r="AE3743" s="41" t="str">
        <f t="shared" si="100"/>
        <v>CAPFOR_595_12_1_202324</v>
      </c>
      <c r="AF3743" s="41">
        <v>202324</v>
      </c>
      <c r="AG3743" s="41" t="s">
        <v>46</v>
      </c>
      <c r="AH3743" s="41">
        <v>595</v>
      </c>
      <c r="AI3743" s="41">
        <v>12</v>
      </c>
      <c r="AJ3743" s="41" t="s">
        <v>3170</v>
      </c>
      <c r="AK3743" s="41">
        <v>1</v>
      </c>
      <c r="AL3743" s="186">
        <v>0</v>
      </c>
    </row>
    <row r="3744" spans="31:38" x14ac:dyDescent="0.35">
      <c r="AE3744" s="41" t="str">
        <f t="shared" si="100"/>
        <v>CAPFOR_595_13_1_202324</v>
      </c>
      <c r="AF3744" s="41">
        <v>202324</v>
      </c>
      <c r="AG3744" s="41" t="s">
        <v>46</v>
      </c>
      <c r="AH3744" s="41">
        <v>595</v>
      </c>
      <c r="AI3744" s="41">
        <v>13</v>
      </c>
      <c r="AJ3744" s="41" t="s">
        <v>3451</v>
      </c>
      <c r="AK3744" s="41">
        <v>1</v>
      </c>
      <c r="AL3744" s="186">
        <v>3899</v>
      </c>
    </row>
    <row r="3745" spans="31:38" x14ac:dyDescent="0.35">
      <c r="AE3745" s="41" t="str">
        <f t="shared" si="100"/>
        <v>CAPFOR_595_14_1_202324</v>
      </c>
      <c r="AF3745" s="41">
        <v>202324</v>
      </c>
      <c r="AG3745" s="41" t="s">
        <v>46</v>
      </c>
      <c r="AH3745" s="41">
        <v>595</v>
      </c>
      <c r="AI3745" s="41">
        <v>14</v>
      </c>
      <c r="AJ3745" s="41" t="s">
        <v>3452</v>
      </c>
      <c r="AK3745" s="41">
        <v>1</v>
      </c>
      <c r="AL3745" s="186">
        <v>0</v>
      </c>
    </row>
    <row r="3746" spans="31:38" x14ac:dyDescent="0.35">
      <c r="AE3746" s="41" t="str">
        <f t="shared" si="100"/>
        <v>CAPFOR_595_15_1_202324</v>
      </c>
      <c r="AF3746" s="41">
        <v>202324</v>
      </c>
      <c r="AG3746" s="41" t="s">
        <v>46</v>
      </c>
      <c r="AH3746" s="41">
        <v>595</v>
      </c>
      <c r="AI3746" s="41">
        <v>15</v>
      </c>
      <c r="AJ3746" s="41" t="s">
        <v>3256</v>
      </c>
      <c r="AK3746" s="41">
        <v>1</v>
      </c>
      <c r="AL3746" s="186">
        <v>0</v>
      </c>
    </row>
    <row r="3747" spans="31:38" x14ac:dyDescent="0.35">
      <c r="AE3747" s="41" t="str">
        <f t="shared" si="100"/>
        <v>CAPFOR_595_16_1_202324</v>
      </c>
      <c r="AF3747" s="41">
        <v>202324</v>
      </c>
      <c r="AG3747" s="41" t="s">
        <v>46</v>
      </c>
      <c r="AH3747" s="41">
        <v>595</v>
      </c>
      <c r="AI3747" s="41">
        <v>16</v>
      </c>
      <c r="AJ3747" s="41" t="s">
        <v>3453</v>
      </c>
      <c r="AK3747" s="41">
        <v>1</v>
      </c>
      <c r="AL3747" s="186">
        <v>3899</v>
      </c>
    </row>
    <row r="3748" spans="31:38" x14ac:dyDescent="0.35">
      <c r="AE3748" s="41" t="str">
        <f t="shared" si="100"/>
        <v>CAPFOR_595_17_1_202324</v>
      </c>
      <c r="AF3748" s="41">
        <v>202324</v>
      </c>
      <c r="AG3748" s="41" t="s">
        <v>46</v>
      </c>
      <c r="AH3748" s="41">
        <v>595</v>
      </c>
      <c r="AI3748" s="41">
        <v>17</v>
      </c>
      <c r="AJ3748" s="41" t="s">
        <v>2010</v>
      </c>
      <c r="AK3748" s="41">
        <v>1</v>
      </c>
      <c r="AL3748" s="186">
        <v>0</v>
      </c>
    </row>
    <row r="3749" spans="31:38" x14ac:dyDescent="0.35">
      <c r="AE3749" s="41" t="str">
        <f t="shared" si="100"/>
        <v>CAPFOR_595_17.1_1_202324</v>
      </c>
      <c r="AF3749" s="41">
        <v>202324</v>
      </c>
      <c r="AG3749" s="41" t="s">
        <v>46</v>
      </c>
      <c r="AH3749" s="41">
        <v>595</v>
      </c>
      <c r="AI3749" s="41">
        <v>17.100000000000001</v>
      </c>
      <c r="AJ3749" s="41" t="s">
        <v>3494</v>
      </c>
      <c r="AK3749" s="41">
        <v>1</v>
      </c>
      <c r="AL3749" s="186">
        <v>0</v>
      </c>
    </row>
    <row r="3750" spans="31:38" x14ac:dyDescent="0.35">
      <c r="AE3750" s="41" t="str">
        <f t="shared" si="100"/>
        <v>CAPFOR_595_19_3_202324</v>
      </c>
      <c r="AF3750" s="41">
        <v>202324</v>
      </c>
      <c r="AG3750" s="41" t="s">
        <v>46</v>
      </c>
      <c r="AH3750" s="41">
        <v>595</v>
      </c>
      <c r="AI3750" s="41">
        <v>19</v>
      </c>
      <c r="AJ3750" s="41" t="s">
        <v>3258</v>
      </c>
      <c r="AK3750" s="41">
        <v>3</v>
      </c>
      <c r="AL3750" s="186">
        <v>3899</v>
      </c>
    </row>
    <row r="3751" spans="31:38" x14ac:dyDescent="0.35">
      <c r="AE3751" s="41" t="str">
        <f t="shared" si="100"/>
        <v>CAPFOR_595_20_3_202324</v>
      </c>
      <c r="AF3751" s="41">
        <v>202324</v>
      </c>
      <c r="AG3751" s="41" t="s">
        <v>46</v>
      </c>
      <c r="AH3751" s="41">
        <v>595</v>
      </c>
      <c r="AI3751" s="41">
        <v>20</v>
      </c>
      <c r="AJ3751" s="41" t="s">
        <v>1308</v>
      </c>
      <c r="AK3751" s="41">
        <v>3</v>
      </c>
      <c r="AL3751" s="186">
        <v>0</v>
      </c>
    </row>
    <row r="3752" spans="31:38" x14ac:dyDescent="0.35">
      <c r="AE3752" s="41" t="str">
        <f t="shared" si="100"/>
        <v>CAPFOR_595_21_3_202324</v>
      </c>
      <c r="AF3752" s="41">
        <v>202324</v>
      </c>
      <c r="AG3752" s="41" t="s">
        <v>46</v>
      </c>
      <c r="AH3752" s="41">
        <v>595</v>
      </c>
      <c r="AI3752" s="41">
        <v>21</v>
      </c>
      <c r="AJ3752" s="41" t="s">
        <v>1309</v>
      </c>
      <c r="AK3752" s="41">
        <v>3</v>
      </c>
      <c r="AL3752" s="186">
        <v>0</v>
      </c>
    </row>
    <row r="3753" spans="31:38" x14ac:dyDescent="0.35">
      <c r="AE3753" s="41" t="str">
        <f t="shared" si="100"/>
        <v>CAPFOR_595_22_3_202324</v>
      </c>
      <c r="AF3753" s="41">
        <v>202324</v>
      </c>
      <c r="AG3753" s="41" t="s">
        <v>46</v>
      </c>
      <c r="AH3753" s="41">
        <v>595</v>
      </c>
      <c r="AI3753" s="41">
        <v>22</v>
      </c>
      <c r="AJ3753" s="41" t="s">
        <v>3454</v>
      </c>
      <c r="AK3753" s="41">
        <v>3</v>
      </c>
      <c r="AL3753" s="186">
        <v>0</v>
      </c>
    </row>
    <row r="3754" spans="31:38" x14ac:dyDescent="0.35">
      <c r="AE3754" s="41" t="str">
        <f t="shared" si="100"/>
        <v>CAPFOR_595_23_3_202324</v>
      </c>
      <c r="AF3754" s="41">
        <v>202324</v>
      </c>
      <c r="AG3754" s="41" t="s">
        <v>46</v>
      </c>
      <c r="AH3754" s="41">
        <v>595</v>
      </c>
      <c r="AI3754" s="41">
        <v>23</v>
      </c>
      <c r="AJ3754" s="41" t="s">
        <v>2027</v>
      </c>
      <c r="AK3754" s="41">
        <v>3</v>
      </c>
      <c r="AL3754" s="186">
        <v>2513</v>
      </c>
    </row>
    <row r="3755" spans="31:38" x14ac:dyDescent="0.35">
      <c r="AE3755" s="41" t="str">
        <f t="shared" si="100"/>
        <v>CAPFOR_595_25_3_202324</v>
      </c>
      <c r="AF3755" s="41">
        <v>202324</v>
      </c>
      <c r="AG3755" s="41" t="s">
        <v>46</v>
      </c>
      <c r="AH3755" s="41">
        <v>595</v>
      </c>
      <c r="AI3755" s="41">
        <v>25</v>
      </c>
      <c r="AJ3755" s="41" t="s">
        <v>1370</v>
      </c>
      <c r="AK3755" s="41">
        <v>3</v>
      </c>
      <c r="AL3755" s="186">
        <v>423</v>
      </c>
    </row>
    <row r="3756" spans="31:38" x14ac:dyDescent="0.35">
      <c r="AE3756" s="41" t="str">
        <f t="shared" si="100"/>
        <v>CAPFOR_595_26_3_202324</v>
      </c>
      <c r="AF3756" s="41">
        <v>202324</v>
      </c>
      <c r="AG3756" s="41" t="s">
        <v>46</v>
      </c>
      <c r="AH3756" s="41">
        <v>595</v>
      </c>
      <c r="AI3756" s="41">
        <v>26</v>
      </c>
      <c r="AJ3756" s="41" t="s">
        <v>2032</v>
      </c>
      <c r="AK3756" s="41">
        <v>3</v>
      </c>
      <c r="AL3756" s="186">
        <v>658</v>
      </c>
    </row>
    <row r="3757" spans="31:38" x14ac:dyDescent="0.35">
      <c r="AE3757" s="41" t="str">
        <f t="shared" si="100"/>
        <v>CAPFOR_595_27_3_202324</v>
      </c>
      <c r="AF3757" s="41">
        <v>202324</v>
      </c>
      <c r="AG3757" s="41" t="s">
        <v>46</v>
      </c>
      <c r="AH3757" s="41">
        <v>595</v>
      </c>
      <c r="AI3757" s="41">
        <v>27</v>
      </c>
      <c r="AJ3757" s="41" t="s">
        <v>2033</v>
      </c>
      <c r="AK3757" s="41">
        <v>3</v>
      </c>
      <c r="AL3757" s="186">
        <v>0</v>
      </c>
    </row>
    <row r="3758" spans="31:38" x14ac:dyDescent="0.35">
      <c r="AE3758" s="41" t="str">
        <f t="shared" si="100"/>
        <v>CAPFOR_595_28_3_202324</v>
      </c>
      <c r="AF3758" s="41">
        <v>202324</v>
      </c>
      <c r="AG3758" s="41" t="s">
        <v>46</v>
      </c>
      <c r="AH3758" s="41">
        <v>595</v>
      </c>
      <c r="AI3758" s="41">
        <v>28</v>
      </c>
      <c r="AJ3758" s="41" t="s">
        <v>2034</v>
      </c>
      <c r="AK3758" s="41">
        <v>3</v>
      </c>
      <c r="AL3758" s="186">
        <v>305</v>
      </c>
    </row>
    <row r="3759" spans="31:38" x14ac:dyDescent="0.35">
      <c r="AE3759" s="41" t="str">
        <f t="shared" si="100"/>
        <v>CAPFOR_595_29_3_202324</v>
      </c>
      <c r="AF3759" s="41">
        <v>202324</v>
      </c>
      <c r="AG3759" s="41" t="s">
        <v>46</v>
      </c>
      <c r="AH3759" s="41">
        <v>595</v>
      </c>
      <c r="AI3759" s="41">
        <v>29</v>
      </c>
      <c r="AJ3759" s="41" t="s">
        <v>2035</v>
      </c>
      <c r="AK3759" s="41">
        <v>3</v>
      </c>
      <c r="AL3759" s="186">
        <v>0</v>
      </c>
    </row>
    <row r="3760" spans="31:38" x14ac:dyDescent="0.35">
      <c r="AE3760" s="41" t="str">
        <f t="shared" si="100"/>
        <v>CAPFOR_595_30_3_202324</v>
      </c>
      <c r="AF3760" s="41">
        <v>202324</v>
      </c>
      <c r="AG3760" s="41" t="s">
        <v>46</v>
      </c>
      <c r="AH3760" s="41">
        <v>595</v>
      </c>
      <c r="AI3760" s="41">
        <v>30</v>
      </c>
      <c r="AJ3760" s="41" t="s">
        <v>1357</v>
      </c>
      <c r="AK3760" s="41">
        <v>3</v>
      </c>
      <c r="AL3760" s="186">
        <v>0</v>
      </c>
    </row>
    <row r="3761" spans="31:38" x14ac:dyDescent="0.35">
      <c r="AE3761" s="41" t="str">
        <f t="shared" si="100"/>
        <v>CAPFOR_595_30.1_3_202324</v>
      </c>
      <c r="AF3761" s="41">
        <v>202324</v>
      </c>
      <c r="AG3761" s="41" t="s">
        <v>46</v>
      </c>
      <c r="AH3761" s="41">
        <v>595</v>
      </c>
      <c r="AI3761" s="41">
        <v>30.1</v>
      </c>
      <c r="AJ3761" s="41" t="s">
        <v>3616</v>
      </c>
      <c r="AK3761" s="41">
        <v>3</v>
      </c>
      <c r="AL3761" s="186">
        <v>0</v>
      </c>
    </row>
    <row r="3762" spans="31:38" x14ac:dyDescent="0.35">
      <c r="AE3762" s="41" t="str">
        <f t="shared" si="100"/>
        <v>CAPFOR_595_30.2_3_202324</v>
      </c>
      <c r="AF3762" s="41">
        <v>202324</v>
      </c>
      <c r="AG3762" s="41" t="s">
        <v>46</v>
      </c>
      <c r="AH3762" s="41">
        <v>595</v>
      </c>
      <c r="AI3762" s="41">
        <v>30.2</v>
      </c>
      <c r="AJ3762" s="41" t="s">
        <v>3617</v>
      </c>
      <c r="AK3762" s="41">
        <v>3</v>
      </c>
      <c r="AL3762" s="186">
        <v>0</v>
      </c>
    </row>
    <row r="3763" spans="31:38" x14ac:dyDescent="0.35">
      <c r="AE3763" s="41" t="str">
        <f t="shared" si="100"/>
        <v>CAPFOR_595_31_3_202324</v>
      </c>
      <c r="AF3763" s="41">
        <v>202324</v>
      </c>
      <c r="AG3763" s="41" t="s">
        <v>46</v>
      </c>
      <c r="AH3763" s="41">
        <v>595</v>
      </c>
      <c r="AI3763" s="41">
        <v>31</v>
      </c>
      <c r="AJ3763" s="41" t="s">
        <v>1358</v>
      </c>
      <c r="AK3763" s="41">
        <v>3</v>
      </c>
      <c r="AL3763" s="186">
        <v>0</v>
      </c>
    </row>
    <row r="3764" spans="31:38" x14ac:dyDescent="0.35">
      <c r="AE3764" s="41" t="str">
        <f t="shared" si="100"/>
        <v>CAPFOR_595_31.1_3_202324</v>
      </c>
      <c r="AF3764" s="41">
        <v>202324</v>
      </c>
      <c r="AG3764" s="41" t="s">
        <v>46</v>
      </c>
      <c r="AH3764" s="41">
        <v>595</v>
      </c>
      <c r="AI3764" s="41">
        <v>31.1</v>
      </c>
      <c r="AJ3764" s="41" t="s">
        <v>2038</v>
      </c>
      <c r="AK3764" s="41">
        <v>3</v>
      </c>
      <c r="AL3764" s="186">
        <v>0</v>
      </c>
    </row>
    <row r="3765" spans="31:38" x14ac:dyDescent="0.35">
      <c r="AE3765" s="41" t="str">
        <f t="shared" si="100"/>
        <v>CAPFOR_595_31.2_3_202324</v>
      </c>
      <c r="AF3765" s="41">
        <v>202324</v>
      </c>
      <c r="AG3765" s="41" t="s">
        <v>46</v>
      </c>
      <c r="AH3765" s="41">
        <v>595</v>
      </c>
      <c r="AI3765" s="41">
        <v>31.2</v>
      </c>
      <c r="AJ3765" s="41" t="s">
        <v>2039</v>
      </c>
      <c r="AK3765" s="41">
        <v>3</v>
      </c>
      <c r="AL3765" s="186">
        <v>0</v>
      </c>
    </row>
    <row r="3766" spans="31:38" x14ac:dyDescent="0.35">
      <c r="AE3766" s="41" t="str">
        <f t="shared" si="100"/>
        <v>CAPFOR_595_32_3_202324</v>
      </c>
      <c r="AF3766" s="41">
        <v>202324</v>
      </c>
      <c r="AG3766" s="41" t="s">
        <v>46</v>
      </c>
      <c r="AH3766" s="41">
        <v>595</v>
      </c>
      <c r="AI3766" s="41">
        <v>32</v>
      </c>
      <c r="AJ3766" s="41" t="s">
        <v>3455</v>
      </c>
      <c r="AK3766" s="41">
        <v>3</v>
      </c>
      <c r="AL3766" s="186">
        <v>3899</v>
      </c>
    </row>
    <row r="3767" spans="31:38" x14ac:dyDescent="0.35">
      <c r="AE3767" s="41" t="str">
        <f t="shared" si="100"/>
        <v>CAPFOR_595_33_3_202324</v>
      </c>
      <c r="AF3767" s="41">
        <v>202324</v>
      </c>
      <c r="AG3767" s="41" t="s">
        <v>46</v>
      </c>
      <c r="AH3767" s="41">
        <v>595</v>
      </c>
      <c r="AI3767" s="41">
        <v>33</v>
      </c>
      <c r="AJ3767" s="41" t="s">
        <v>2043</v>
      </c>
      <c r="AK3767" s="41">
        <v>3</v>
      </c>
      <c r="AL3767" s="186">
        <v>0</v>
      </c>
    </row>
    <row r="3768" spans="31:38" x14ac:dyDescent="0.35">
      <c r="AE3768" s="41" t="str">
        <f t="shared" si="100"/>
        <v>CAPFOR_595_33.5_3_202324</v>
      </c>
      <c r="AF3768" s="41">
        <v>202324</v>
      </c>
      <c r="AG3768" s="41" t="s">
        <v>46</v>
      </c>
      <c r="AH3768" s="41">
        <v>595</v>
      </c>
      <c r="AI3768" s="41">
        <v>33.5</v>
      </c>
      <c r="AJ3768" s="41" t="s">
        <v>3281</v>
      </c>
      <c r="AK3768" s="41">
        <v>3</v>
      </c>
      <c r="AL3768" s="186">
        <v>0</v>
      </c>
    </row>
    <row r="3769" spans="31:38" x14ac:dyDescent="0.35">
      <c r="AE3769" s="41" t="str">
        <f t="shared" si="100"/>
        <v>CAPFOR_595_34_3_202324</v>
      </c>
      <c r="AF3769" s="41">
        <v>202324</v>
      </c>
      <c r="AG3769" s="41" t="s">
        <v>46</v>
      </c>
      <c r="AH3769" s="41">
        <v>595</v>
      </c>
      <c r="AI3769" s="41">
        <v>34</v>
      </c>
      <c r="AJ3769" s="41" t="s">
        <v>3456</v>
      </c>
      <c r="AK3769" s="41">
        <v>3</v>
      </c>
      <c r="AL3769" s="186">
        <v>0</v>
      </c>
    </row>
    <row r="3770" spans="31:38" x14ac:dyDescent="0.35">
      <c r="AE3770" s="41" t="str">
        <f t="shared" si="100"/>
        <v>CAPFOR_595_35_3_202324</v>
      </c>
      <c r="AF3770" s="41">
        <v>202324</v>
      </c>
      <c r="AG3770" s="41" t="s">
        <v>46</v>
      </c>
      <c r="AH3770" s="41">
        <v>595</v>
      </c>
      <c r="AI3770" s="41">
        <v>35</v>
      </c>
      <c r="AJ3770" s="41" t="s">
        <v>2044</v>
      </c>
      <c r="AK3770" s="41">
        <v>3</v>
      </c>
      <c r="AL3770" s="186">
        <v>0</v>
      </c>
    </row>
    <row r="3771" spans="31:38" x14ac:dyDescent="0.35">
      <c r="AE3771" s="41" t="str">
        <f t="shared" si="100"/>
        <v>CAPFOR_595_36_3_202324</v>
      </c>
      <c r="AF3771" s="41">
        <v>202324</v>
      </c>
      <c r="AG3771" s="41" t="s">
        <v>46</v>
      </c>
      <c r="AH3771" s="41">
        <v>595</v>
      </c>
      <c r="AI3771" s="41">
        <v>36</v>
      </c>
      <c r="AJ3771" s="41" t="s">
        <v>3457</v>
      </c>
      <c r="AK3771" s="41">
        <v>3</v>
      </c>
      <c r="AL3771" s="186">
        <v>0</v>
      </c>
    </row>
    <row r="3772" spans="31:38" x14ac:dyDescent="0.35">
      <c r="AE3772" s="41" t="str">
        <f t="shared" si="100"/>
        <v>CAPFOR_595_37_3_202324</v>
      </c>
      <c r="AF3772" s="41">
        <v>202324</v>
      </c>
      <c r="AG3772" s="41" t="s">
        <v>46</v>
      </c>
      <c r="AH3772" s="41">
        <v>595</v>
      </c>
      <c r="AI3772" s="41">
        <v>37</v>
      </c>
      <c r="AJ3772" s="41" t="s">
        <v>3458</v>
      </c>
      <c r="AK3772" s="41">
        <v>3</v>
      </c>
      <c r="AL3772" s="186">
        <v>0</v>
      </c>
    </row>
    <row r="3773" spans="31:38" x14ac:dyDescent="0.35">
      <c r="AE3773" s="41" t="str">
        <f t="shared" si="100"/>
        <v>CAPFOR_595_38_3_202324</v>
      </c>
      <c r="AF3773" s="41">
        <v>202324</v>
      </c>
      <c r="AG3773" s="41" t="s">
        <v>46</v>
      </c>
      <c r="AH3773" s="41">
        <v>595</v>
      </c>
      <c r="AI3773" s="41">
        <v>38</v>
      </c>
      <c r="AJ3773" s="41" t="s">
        <v>2046</v>
      </c>
      <c r="AK3773" s="41">
        <v>3</v>
      </c>
      <c r="AL3773" s="186">
        <v>0</v>
      </c>
    </row>
    <row r="3774" spans="31:38" x14ac:dyDescent="0.35">
      <c r="AE3774" s="41" t="str">
        <f t="shared" si="100"/>
        <v>CAPFOR_595_39_3_202324</v>
      </c>
      <c r="AF3774" s="41">
        <v>202324</v>
      </c>
      <c r="AG3774" s="41" t="s">
        <v>46</v>
      </c>
      <c r="AH3774" s="41">
        <v>595</v>
      </c>
      <c r="AI3774" s="41">
        <v>39</v>
      </c>
      <c r="AJ3774" s="41" t="s">
        <v>2047</v>
      </c>
      <c r="AK3774" s="41">
        <v>3</v>
      </c>
      <c r="AL3774" s="186">
        <v>0</v>
      </c>
    </row>
    <row r="3775" spans="31:38" x14ac:dyDescent="0.35">
      <c r="AE3775" s="41" t="str">
        <f t="shared" si="100"/>
        <v>CAPFOR_595_40_3_202324</v>
      </c>
      <c r="AF3775" s="41">
        <v>202324</v>
      </c>
      <c r="AG3775" s="41" t="s">
        <v>46</v>
      </c>
      <c r="AH3775" s="41">
        <v>595</v>
      </c>
      <c r="AI3775" s="41">
        <v>40</v>
      </c>
      <c r="AJ3775" s="41" t="s">
        <v>2048</v>
      </c>
      <c r="AK3775" s="41">
        <v>3</v>
      </c>
      <c r="AL3775" s="186">
        <v>7041</v>
      </c>
    </row>
    <row r="3776" spans="31:38" x14ac:dyDescent="0.35">
      <c r="AE3776" s="41" t="str">
        <f t="shared" si="100"/>
        <v>CAPFOR_595_41_3_202324</v>
      </c>
      <c r="AF3776" s="41">
        <v>202324</v>
      </c>
      <c r="AG3776" s="41" t="s">
        <v>46</v>
      </c>
      <c r="AH3776" s="41">
        <v>595</v>
      </c>
      <c r="AI3776" s="41">
        <v>41</v>
      </c>
      <c r="AJ3776" s="41" t="s">
        <v>2049</v>
      </c>
      <c r="AK3776" s="41">
        <v>3</v>
      </c>
      <c r="AL3776" s="186">
        <v>0</v>
      </c>
    </row>
    <row r="3777" spans="31:38" x14ac:dyDescent="0.35">
      <c r="AE3777" s="41" t="str">
        <f t="shared" si="100"/>
        <v>CAPFOR_595_42_3_202324</v>
      </c>
      <c r="AF3777" s="41">
        <v>202324</v>
      </c>
      <c r="AG3777" s="41" t="s">
        <v>46</v>
      </c>
      <c r="AH3777" s="41">
        <v>595</v>
      </c>
      <c r="AI3777" s="41">
        <v>42</v>
      </c>
      <c r="AJ3777" s="41" t="s">
        <v>2050</v>
      </c>
      <c r="AK3777" s="41">
        <v>3</v>
      </c>
      <c r="AL3777" s="186">
        <v>0</v>
      </c>
    </row>
    <row r="3778" spans="31:38" x14ac:dyDescent="0.35">
      <c r="AE3778" s="41" t="str">
        <f t="shared" si="100"/>
        <v>CAPFOR_595_43_3_202324</v>
      </c>
      <c r="AF3778" s="41">
        <v>202324</v>
      </c>
      <c r="AG3778" s="41" t="s">
        <v>46</v>
      </c>
      <c r="AH3778" s="41">
        <v>595</v>
      </c>
      <c r="AI3778" s="41">
        <v>43</v>
      </c>
      <c r="AJ3778" s="41" t="s">
        <v>2051</v>
      </c>
      <c r="AK3778" s="41">
        <v>3</v>
      </c>
      <c r="AL3778" s="186">
        <v>4532</v>
      </c>
    </row>
    <row r="3779" spans="31:38" x14ac:dyDescent="0.35">
      <c r="AE3779" s="41" t="str">
        <f t="shared" si="100"/>
        <v>CAPFOR_595_44_3_202324</v>
      </c>
      <c r="AF3779" s="41">
        <v>202324</v>
      </c>
      <c r="AG3779" s="41" t="s">
        <v>46</v>
      </c>
      <c r="AH3779" s="41">
        <v>595</v>
      </c>
      <c r="AI3779" s="41">
        <v>44</v>
      </c>
      <c r="AJ3779" s="41" t="s">
        <v>3261</v>
      </c>
      <c r="AK3779" s="41">
        <v>3</v>
      </c>
      <c r="AL3779" s="186">
        <v>350</v>
      </c>
    </row>
    <row r="3780" spans="31:38" x14ac:dyDescent="0.35">
      <c r="AE3780" s="41" t="str">
        <f t="shared" si="100"/>
        <v>CAPFOR_595_45_3_202324</v>
      </c>
      <c r="AF3780" s="41">
        <v>202324</v>
      </c>
      <c r="AG3780" s="41" t="s">
        <v>46</v>
      </c>
      <c r="AH3780" s="41">
        <v>595</v>
      </c>
      <c r="AI3780" s="41">
        <v>45</v>
      </c>
      <c r="AJ3780" s="41" t="s">
        <v>3262</v>
      </c>
      <c r="AK3780" s="41">
        <v>3</v>
      </c>
      <c r="AL3780" s="186">
        <v>1500</v>
      </c>
    </row>
    <row r="3781" spans="31:38" x14ac:dyDescent="0.35">
      <c r="AE3781" s="41" t="str">
        <f t="shared" si="100"/>
        <v>CAPFOR_595_46_3_202324</v>
      </c>
      <c r="AF3781" s="41">
        <v>202324</v>
      </c>
      <c r="AG3781" s="41" t="s">
        <v>46</v>
      </c>
      <c r="AH3781" s="41">
        <v>595</v>
      </c>
      <c r="AI3781" s="41">
        <v>46</v>
      </c>
      <c r="AJ3781" s="41" t="s">
        <v>2060</v>
      </c>
      <c r="AK3781" s="41">
        <v>3</v>
      </c>
      <c r="AL3781" s="186">
        <v>0</v>
      </c>
    </row>
    <row r="3782" spans="31:38" x14ac:dyDescent="0.35">
      <c r="AE3782" s="41" t="str">
        <f t="shared" ref="AE3782:AE3845" si="101">AG3782&amp;"_"&amp;AH3782&amp;"_"&amp;AI3782&amp;"_"&amp;AK3782&amp;"_"&amp;AF3782</f>
        <v>CAPFOR_595_47_3_202324</v>
      </c>
      <c r="AF3782" s="41">
        <v>202324</v>
      </c>
      <c r="AG3782" s="41" t="s">
        <v>46</v>
      </c>
      <c r="AH3782" s="41">
        <v>595</v>
      </c>
      <c r="AI3782" s="41">
        <v>47</v>
      </c>
      <c r="AJ3782" s="41" t="s">
        <v>2061</v>
      </c>
      <c r="AK3782" s="41">
        <v>3</v>
      </c>
      <c r="AL3782" s="186">
        <v>0</v>
      </c>
    </row>
    <row r="3783" spans="31:38" x14ac:dyDescent="0.35">
      <c r="AE3783" s="41" t="str">
        <f t="shared" si="101"/>
        <v>CAPFOR_595_48_3_202324</v>
      </c>
      <c r="AF3783" s="41">
        <v>202324</v>
      </c>
      <c r="AG3783" s="41" t="s">
        <v>46</v>
      </c>
      <c r="AH3783" s="41">
        <v>595</v>
      </c>
      <c r="AI3783" s="41">
        <v>48</v>
      </c>
      <c r="AJ3783" s="41" t="s">
        <v>2029</v>
      </c>
      <c r="AK3783" s="41">
        <v>3</v>
      </c>
      <c r="AL3783" s="186">
        <v>59</v>
      </c>
    </row>
    <row r="3784" spans="31:38" x14ac:dyDescent="0.35">
      <c r="AE3784" s="41" t="str">
        <f t="shared" si="101"/>
        <v>CAPFOR_595_49_3_202324</v>
      </c>
      <c r="AF3784" s="41">
        <v>202324</v>
      </c>
      <c r="AG3784" s="41" t="s">
        <v>46</v>
      </c>
      <c r="AH3784" s="41">
        <v>595</v>
      </c>
      <c r="AI3784" s="41">
        <v>49</v>
      </c>
      <c r="AJ3784" s="41" t="s">
        <v>2030</v>
      </c>
      <c r="AK3784" s="41">
        <v>3</v>
      </c>
      <c r="AL3784" s="186">
        <v>0</v>
      </c>
    </row>
    <row r="3785" spans="31:38" x14ac:dyDescent="0.35">
      <c r="AE3785" s="41" t="str">
        <f t="shared" si="101"/>
        <v>CAPFOR_595_50_3_202324</v>
      </c>
      <c r="AF3785" s="41">
        <v>202324</v>
      </c>
      <c r="AG3785" s="41" t="s">
        <v>46</v>
      </c>
      <c r="AH3785" s="41">
        <v>595</v>
      </c>
      <c r="AI3785" s="41">
        <v>50</v>
      </c>
      <c r="AJ3785" s="41" t="s">
        <v>2031</v>
      </c>
      <c r="AK3785" s="41">
        <v>3</v>
      </c>
      <c r="AL3785" s="186">
        <v>364</v>
      </c>
    </row>
    <row r="3786" spans="31:38" x14ac:dyDescent="0.35">
      <c r="AE3786" s="41" t="str">
        <f t="shared" si="101"/>
        <v>CAPFOR_596_1_1_202324</v>
      </c>
      <c r="AF3786" s="41">
        <v>202324</v>
      </c>
      <c r="AG3786" s="41" t="s">
        <v>46</v>
      </c>
      <c r="AH3786" s="41">
        <v>596</v>
      </c>
      <c r="AI3786" s="41">
        <v>1</v>
      </c>
      <c r="AJ3786" s="41" t="s">
        <v>1334</v>
      </c>
      <c r="AK3786" s="41">
        <v>1</v>
      </c>
      <c r="AL3786" s="186">
        <v>544453.35580000002</v>
      </c>
    </row>
    <row r="3787" spans="31:38" x14ac:dyDescent="0.35">
      <c r="AE3787" s="41" t="str">
        <f t="shared" si="101"/>
        <v>CAPFOR_596_2_1_202324</v>
      </c>
      <c r="AF3787" s="41">
        <v>202324</v>
      </c>
      <c r="AG3787" s="41" t="s">
        <v>46</v>
      </c>
      <c r="AH3787" s="41">
        <v>596</v>
      </c>
      <c r="AI3787" s="41">
        <v>2</v>
      </c>
      <c r="AJ3787" s="41" t="s">
        <v>3254</v>
      </c>
      <c r="AK3787" s="41">
        <v>1</v>
      </c>
      <c r="AL3787" s="186">
        <v>34587.396000000001</v>
      </c>
    </row>
    <row r="3788" spans="31:38" x14ac:dyDescent="0.35">
      <c r="AE3788" s="41" t="str">
        <f t="shared" si="101"/>
        <v>CAPFOR_596_3_1_202324</v>
      </c>
      <c r="AF3788" s="41">
        <v>202324</v>
      </c>
      <c r="AG3788" s="41" t="s">
        <v>46</v>
      </c>
      <c r="AH3788" s="41">
        <v>596</v>
      </c>
      <c r="AI3788" s="41">
        <v>3</v>
      </c>
      <c r="AJ3788" s="41" t="s">
        <v>3165</v>
      </c>
      <c r="AK3788" s="41">
        <v>1</v>
      </c>
      <c r="AL3788" s="186">
        <v>230955.79055999999</v>
      </c>
    </row>
    <row r="3789" spans="31:38" x14ac:dyDescent="0.35">
      <c r="AE3789" s="41" t="str">
        <f t="shared" si="101"/>
        <v>CAPFOR_596_4_1_202324</v>
      </c>
      <c r="AF3789" s="41">
        <v>202324</v>
      </c>
      <c r="AG3789" s="41" t="s">
        <v>46</v>
      </c>
      <c r="AH3789" s="41">
        <v>596</v>
      </c>
      <c r="AI3789" s="41">
        <v>4</v>
      </c>
      <c r="AJ3789" s="41" t="s">
        <v>3255</v>
      </c>
      <c r="AK3789" s="41">
        <v>1</v>
      </c>
      <c r="AL3789" s="186">
        <v>126925.60345</v>
      </c>
    </row>
    <row r="3790" spans="31:38" x14ac:dyDescent="0.35">
      <c r="AE3790" s="41" t="str">
        <f t="shared" si="101"/>
        <v>CAPFOR_596_5_1_202324</v>
      </c>
      <c r="AF3790" s="41">
        <v>202324</v>
      </c>
      <c r="AG3790" s="41" t="s">
        <v>46</v>
      </c>
      <c r="AH3790" s="41">
        <v>596</v>
      </c>
      <c r="AI3790" s="41">
        <v>5</v>
      </c>
      <c r="AJ3790" s="41" t="s">
        <v>664</v>
      </c>
      <c r="AK3790" s="41">
        <v>1</v>
      </c>
      <c r="AL3790" s="186">
        <v>189507.00889999999</v>
      </c>
    </row>
    <row r="3791" spans="31:38" x14ac:dyDescent="0.35">
      <c r="AE3791" s="41" t="str">
        <f t="shared" si="101"/>
        <v>CAPFOR_596_6_1_202324</v>
      </c>
      <c r="AF3791" s="41">
        <v>202324</v>
      </c>
      <c r="AG3791" s="41" t="s">
        <v>46</v>
      </c>
      <c r="AH3791" s="41">
        <v>596</v>
      </c>
      <c r="AI3791" s="41">
        <v>6</v>
      </c>
      <c r="AJ3791" s="41" t="s">
        <v>3192</v>
      </c>
      <c r="AK3791" s="41">
        <v>1</v>
      </c>
      <c r="AL3791" s="186">
        <v>352593.53909999999</v>
      </c>
    </row>
    <row r="3792" spans="31:38" x14ac:dyDescent="0.35">
      <c r="AE3792" s="41" t="str">
        <f t="shared" si="101"/>
        <v>CAPFOR_596_7_1_202324</v>
      </c>
      <c r="AF3792" s="41">
        <v>202324</v>
      </c>
      <c r="AG3792" s="41" t="s">
        <v>46</v>
      </c>
      <c r="AH3792" s="41">
        <v>596</v>
      </c>
      <c r="AI3792" s="41">
        <v>7</v>
      </c>
      <c r="AJ3792" s="41" t="s">
        <v>2157</v>
      </c>
      <c r="AK3792" s="41">
        <v>1</v>
      </c>
      <c r="AL3792" s="186">
        <v>132548.58899999998</v>
      </c>
    </row>
    <row r="3793" spans="31:38" x14ac:dyDescent="0.35">
      <c r="AE3793" s="41" t="str">
        <f t="shared" si="101"/>
        <v>CAPFOR_596_8_1_202324</v>
      </c>
      <c r="AF3793" s="41">
        <v>202324</v>
      </c>
      <c r="AG3793" s="41" t="s">
        <v>46</v>
      </c>
      <c r="AH3793" s="41">
        <v>596</v>
      </c>
      <c r="AI3793" s="41">
        <v>8</v>
      </c>
      <c r="AJ3793" s="41" t="s">
        <v>3449</v>
      </c>
      <c r="AK3793" s="41">
        <v>1</v>
      </c>
      <c r="AL3793" s="186">
        <v>801574.74045000004</v>
      </c>
    </row>
    <row r="3794" spans="31:38" x14ac:dyDescent="0.35">
      <c r="AE3794" s="41" t="str">
        <f t="shared" si="101"/>
        <v>CAPFOR_596_9_1_202324</v>
      </c>
      <c r="AF3794" s="41">
        <v>202324</v>
      </c>
      <c r="AG3794" s="41" t="s">
        <v>46</v>
      </c>
      <c r="AH3794" s="41">
        <v>596</v>
      </c>
      <c r="AI3794" s="41">
        <v>9</v>
      </c>
      <c r="AJ3794" s="41" t="s">
        <v>2322</v>
      </c>
      <c r="AK3794" s="41">
        <v>1</v>
      </c>
      <c r="AL3794" s="186">
        <v>467992.30423000001</v>
      </c>
    </row>
    <row r="3795" spans="31:38" x14ac:dyDescent="0.35">
      <c r="AE3795" s="41" t="str">
        <f t="shared" si="101"/>
        <v>CAPFOR_596_10_1_202324</v>
      </c>
      <c r="AF3795" s="41">
        <v>202324</v>
      </c>
      <c r="AG3795" s="41" t="s">
        <v>46</v>
      </c>
      <c r="AH3795" s="41">
        <v>596</v>
      </c>
      <c r="AI3795" s="41">
        <v>10</v>
      </c>
      <c r="AJ3795" s="41" t="s">
        <v>3196</v>
      </c>
      <c r="AK3795" s="41">
        <v>1</v>
      </c>
      <c r="AL3795" s="186">
        <v>81928.247999999992</v>
      </c>
    </row>
    <row r="3796" spans="31:38" x14ac:dyDescent="0.35">
      <c r="AE3796" s="41" t="str">
        <f t="shared" si="101"/>
        <v>CAPFOR_596_11_1_202324</v>
      </c>
      <c r="AF3796" s="41">
        <v>202324</v>
      </c>
      <c r="AG3796" s="41" t="s">
        <v>46</v>
      </c>
      <c r="AH3796" s="41">
        <v>596</v>
      </c>
      <c r="AI3796" s="41">
        <v>11</v>
      </c>
      <c r="AJ3796" s="41" t="s">
        <v>3450</v>
      </c>
      <c r="AK3796" s="41">
        <v>1</v>
      </c>
      <c r="AL3796" s="186">
        <v>549920.55223000003</v>
      </c>
    </row>
    <row r="3797" spans="31:38" x14ac:dyDescent="0.35">
      <c r="AE3797" s="41" t="str">
        <f t="shared" si="101"/>
        <v>CAPFOR_596_12_1_202324</v>
      </c>
      <c r="AF3797" s="41">
        <v>202324</v>
      </c>
      <c r="AG3797" s="41" t="s">
        <v>46</v>
      </c>
      <c r="AH3797" s="41">
        <v>596</v>
      </c>
      <c r="AI3797" s="41">
        <v>12</v>
      </c>
      <c r="AJ3797" s="41" t="s">
        <v>3170</v>
      </c>
      <c r="AK3797" s="41">
        <v>1</v>
      </c>
      <c r="AL3797" s="186">
        <v>0</v>
      </c>
    </row>
    <row r="3798" spans="31:38" x14ac:dyDescent="0.35">
      <c r="AE3798" s="41" t="str">
        <f t="shared" si="101"/>
        <v>CAPFOR_596_13_1_202324</v>
      </c>
      <c r="AF3798" s="41">
        <v>202324</v>
      </c>
      <c r="AG3798" s="41" t="s">
        <v>46</v>
      </c>
      <c r="AH3798" s="41">
        <v>596</v>
      </c>
      <c r="AI3798" s="41">
        <v>13</v>
      </c>
      <c r="AJ3798" s="41" t="s">
        <v>3451</v>
      </c>
      <c r="AK3798" s="41">
        <v>1</v>
      </c>
      <c r="AL3798" s="186">
        <v>2161491.8350399998</v>
      </c>
    </row>
    <row r="3799" spans="31:38" x14ac:dyDescent="0.35">
      <c r="AE3799" s="41" t="str">
        <f t="shared" si="101"/>
        <v>CAPFOR_596_14_1_202324</v>
      </c>
      <c r="AF3799" s="41">
        <v>202324</v>
      </c>
      <c r="AG3799" s="41" t="s">
        <v>46</v>
      </c>
      <c r="AH3799" s="41">
        <v>596</v>
      </c>
      <c r="AI3799" s="41">
        <v>14</v>
      </c>
      <c r="AJ3799" s="41" t="s">
        <v>3452</v>
      </c>
      <c r="AK3799" s="41">
        <v>1</v>
      </c>
      <c r="AL3799" s="186">
        <v>0</v>
      </c>
    </row>
    <row r="3800" spans="31:38" x14ac:dyDescent="0.35">
      <c r="AE3800" s="41" t="str">
        <f t="shared" si="101"/>
        <v>CAPFOR_596_15_1_202324</v>
      </c>
      <c r="AF3800" s="41">
        <v>202324</v>
      </c>
      <c r="AG3800" s="41" t="s">
        <v>46</v>
      </c>
      <c r="AH3800" s="41">
        <v>596</v>
      </c>
      <c r="AI3800" s="41">
        <v>15</v>
      </c>
      <c r="AJ3800" s="41" t="s">
        <v>3256</v>
      </c>
      <c r="AK3800" s="41">
        <v>1</v>
      </c>
      <c r="AL3800" s="186">
        <v>0</v>
      </c>
    </row>
    <row r="3801" spans="31:38" x14ac:dyDescent="0.35">
      <c r="AE3801" s="41" t="str">
        <f t="shared" si="101"/>
        <v>CAPFOR_596_16_1_202324</v>
      </c>
      <c r="AF3801" s="41">
        <v>202324</v>
      </c>
      <c r="AG3801" s="41" t="s">
        <v>46</v>
      </c>
      <c r="AH3801" s="41">
        <v>596</v>
      </c>
      <c r="AI3801" s="41">
        <v>16</v>
      </c>
      <c r="AJ3801" s="41" t="s">
        <v>3453</v>
      </c>
      <c r="AK3801" s="41">
        <v>1</v>
      </c>
      <c r="AL3801" s="186">
        <v>2161491.8350399998</v>
      </c>
    </row>
    <row r="3802" spans="31:38" x14ac:dyDescent="0.35">
      <c r="AE3802" s="41" t="str">
        <f t="shared" si="101"/>
        <v>CAPFOR_596_17_1_202324</v>
      </c>
      <c r="AF3802" s="41">
        <v>202324</v>
      </c>
      <c r="AG3802" s="41" t="s">
        <v>46</v>
      </c>
      <c r="AH3802" s="41">
        <v>596</v>
      </c>
      <c r="AI3802" s="41">
        <v>17</v>
      </c>
      <c r="AJ3802" s="41" t="s">
        <v>2010</v>
      </c>
      <c r="AK3802" s="41">
        <v>1</v>
      </c>
      <c r="AL3802" s="186">
        <v>0</v>
      </c>
    </row>
    <row r="3803" spans="31:38" x14ac:dyDescent="0.35">
      <c r="AE3803" s="41" t="str">
        <f t="shared" si="101"/>
        <v>CAPFOR_596_17.1_1_202324</v>
      </c>
      <c r="AF3803" s="41">
        <v>202324</v>
      </c>
      <c r="AG3803" s="41" t="s">
        <v>46</v>
      </c>
      <c r="AH3803" s="41">
        <v>596</v>
      </c>
      <c r="AI3803" s="41">
        <v>17.100000000000001</v>
      </c>
      <c r="AJ3803" s="41" t="s">
        <v>3494</v>
      </c>
      <c r="AK3803" s="41">
        <v>1</v>
      </c>
      <c r="AL3803" s="186">
        <v>96920.392999999996</v>
      </c>
    </row>
    <row r="3804" spans="31:38" x14ac:dyDescent="0.35">
      <c r="AE3804" s="41" t="str">
        <f t="shared" si="101"/>
        <v>CAPFOR_596_19_3_202324</v>
      </c>
      <c r="AF3804" s="41">
        <v>202324</v>
      </c>
      <c r="AG3804" s="41" t="s">
        <v>46</v>
      </c>
      <c r="AH3804" s="41">
        <v>596</v>
      </c>
      <c r="AI3804" s="41">
        <v>19</v>
      </c>
      <c r="AJ3804" s="41" t="s">
        <v>3258</v>
      </c>
      <c r="AK3804" s="41">
        <v>3</v>
      </c>
      <c r="AL3804" s="186">
        <v>2161491.8350399998</v>
      </c>
    </row>
    <row r="3805" spans="31:38" x14ac:dyDescent="0.35">
      <c r="AE3805" s="41" t="str">
        <f t="shared" si="101"/>
        <v>CAPFOR_596_20_3_202324</v>
      </c>
      <c r="AF3805" s="41">
        <v>202324</v>
      </c>
      <c r="AG3805" s="41" t="s">
        <v>46</v>
      </c>
      <c r="AH3805" s="41">
        <v>596</v>
      </c>
      <c r="AI3805" s="41">
        <v>20</v>
      </c>
      <c r="AJ3805" s="41" t="s">
        <v>1308</v>
      </c>
      <c r="AK3805" s="41">
        <v>3</v>
      </c>
      <c r="AL3805" s="186">
        <v>2516</v>
      </c>
    </row>
    <row r="3806" spans="31:38" x14ac:dyDescent="0.35">
      <c r="AE3806" s="41" t="str">
        <f t="shared" si="101"/>
        <v>CAPFOR_596_21_3_202324</v>
      </c>
      <c r="AF3806" s="41">
        <v>202324</v>
      </c>
      <c r="AG3806" s="41" t="s">
        <v>46</v>
      </c>
      <c r="AH3806" s="41">
        <v>596</v>
      </c>
      <c r="AI3806" s="41">
        <v>21</v>
      </c>
      <c r="AJ3806" s="41" t="s">
        <v>1309</v>
      </c>
      <c r="AK3806" s="41">
        <v>3</v>
      </c>
      <c r="AL3806" s="186">
        <v>48419.201999999997</v>
      </c>
    </row>
    <row r="3807" spans="31:38" x14ac:dyDescent="0.35">
      <c r="AE3807" s="41" t="str">
        <f t="shared" si="101"/>
        <v>CAPFOR_596_22_3_202324</v>
      </c>
      <c r="AF3807" s="41">
        <v>202324</v>
      </c>
      <c r="AG3807" s="41" t="s">
        <v>46</v>
      </c>
      <c r="AH3807" s="41">
        <v>596</v>
      </c>
      <c r="AI3807" s="41">
        <v>22</v>
      </c>
      <c r="AJ3807" s="41" t="s">
        <v>3454</v>
      </c>
      <c r="AK3807" s="41">
        <v>3</v>
      </c>
      <c r="AL3807" s="186">
        <v>50935.201999999997</v>
      </c>
    </row>
    <row r="3808" spans="31:38" x14ac:dyDescent="0.35">
      <c r="AE3808" s="41" t="str">
        <f t="shared" si="101"/>
        <v>CAPFOR_596_23_3_202324</v>
      </c>
      <c r="AF3808" s="41">
        <v>202324</v>
      </c>
      <c r="AG3808" s="41" t="s">
        <v>46</v>
      </c>
      <c r="AH3808" s="41">
        <v>596</v>
      </c>
      <c r="AI3808" s="41">
        <v>23</v>
      </c>
      <c r="AJ3808" s="41" t="s">
        <v>2027</v>
      </c>
      <c r="AK3808" s="41">
        <v>3</v>
      </c>
      <c r="AL3808" s="186">
        <v>682307.27011000004</v>
      </c>
    </row>
    <row r="3809" spans="31:38" x14ac:dyDescent="0.35">
      <c r="AE3809" s="41" t="str">
        <f t="shared" si="101"/>
        <v>CAPFOR_596_25_3_202324</v>
      </c>
      <c r="AF3809" s="41">
        <v>202324</v>
      </c>
      <c r="AG3809" s="41" t="s">
        <v>46</v>
      </c>
      <c r="AH3809" s="41">
        <v>596</v>
      </c>
      <c r="AI3809" s="41">
        <v>25</v>
      </c>
      <c r="AJ3809" s="41" t="s">
        <v>1370</v>
      </c>
      <c r="AK3809" s="41">
        <v>3</v>
      </c>
      <c r="AL3809" s="186">
        <v>186452.22756</v>
      </c>
    </row>
    <row r="3810" spans="31:38" x14ac:dyDescent="0.35">
      <c r="AE3810" s="41" t="str">
        <f t="shared" si="101"/>
        <v>CAPFOR_596_26_3_202324</v>
      </c>
      <c r="AF3810" s="41">
        <v>202324</v>
      </c>
      <c r="AG3810" s="41" t="s">
        <v>46</v>
      </c>
      <c r="AH3810" s="41">
        <v>596</v>
      </c>
      <c r="AI3810" s="41">
        <v>26</v>
      </c>
      <c r="AJ3810" s="41" t="s">
        <v>2032</v>
      </c>
      <c r="AK3810" s="41">
        <v>3</v>
      </c>
      <c r="AL3810" s="186">
        <v>103991.56299999999</v>
      </c>
    </row>
    <row r="3811" spans="31:38" x14ac:dyDescent="0.35">
      <c r="AE3811" s="41" t="str">
        <f t="shared" si="101"/>
        <v>CAPFOR_596_27_3_202324</v>
      </c>
      <c r="AF3811" s="41">
        <v>202324</v>
      </c>
      <c r="AG3811" s="41" t="s">
        <v>46</v>
      </c>
      <c r="AH3811" s="41">
        <v>596</v>
      </c>
      <c r="AI3811" s="41">
        <v>27</v>
      </c>
      <c r="AJ3811" s="41" t="s">
        <v>2033</v>
      </c>
      <c r="AK3811" s="41">
        <v>3</v>
      </c>
      <c r="AL3811" s="186">
        <v>60435</v>
      </c>
    </row>
    <row r="3812" spans="31:38" x14ac:dyDescent="0.35">
      <c r="AE3812" s="41" t="str">
        <f t="shared" si="101"/>
        <v>CAPFOR_596_28_3_202324</v>
      </c>
      <c r="AF3812" s="41">
        <v>202324</v>
      </c>
      <c r="AG3812" s="41" t="s">
        <v>46</v>
      </c>
      <c r="AH3812" s="41">
        <v>596</v>
      </c>
      <c r="AI3812" s="41">
        <v>28</v>
      </c>
      <c r="AJ3812" s="41" t="s">
        <v>2034</v>
      </c>
      <c r="AK3812" s="41">
        <v>3</v>
      </c>
      <c r="AL3812" s="186">
        <v>178706.622</v>
      </c>
    </row>
    <row r="3813" spans="31:38" x14ac:dyDescent="0.35">
      <c r="AE3813" s="41" t="str">
        <f t="shared" si="101"/>
        <v>CAPFOR_596_29_3_202324</v>
      </c>
      <c r="AF3813" s="41">
        <v>202324</v>
      </c>
      <c r="AG3813" s="41" t="s">
        <v>46</v>
      </c>
      <c r="AH3813" s="41">
        <v>596</v>
      </c>
      <c r="AI3813" s="41">
        <v>29</v>
      </c>
      <c r="AJ3813" s="41" t="s">
        <v>2035</v>
      </c>
      <c r="AK3813" s="41">
        <v>3</v>
      </c>
      <c r="AL3813" s="186">
        <v>129972.0503</v>
      </c>
    </row>
    <row r="3814" spans="31:38" x14ac:dyDescent="0.35">
      <c r="AE3814" s="41" t="str">
        <f t="shared" si="101"/>
        <v>CAPFOR_596_30_3_202324</v>
      </c>
      <c r="AF3814" s="41">
        <v>202324</v>
      </c>
      <c r="AG3814" s="41" t="s">
        <v>46</v>
      </c>
      <c r="AH3814" s="41">
        <v>596</v>
      </c>
      <c r="AI3814" s="41">
        <v>30</v>
      </c>
      <c r="AJ3814" s="41" t="s">
        <v>1357</v>
      </c>
      <c r="AK3814" s="41">
        <v>3</v>
      </c>
      <c r="AL3814" s="186">
        <v>155534.93979999999</v>
      </c>
    </row>
    <row r="3815" spans="31:38" x14ac:dyDescent="0.35">
      <c r="AE3815" s="41" t="str">
        <f t="shared" si="101"/>
        <v>CAPFOR_596_30.1_3_202324</v>
      </c>
      <c r="AF3815" s="41">
        <v>202324</v>
      </c>
      <c r="AG3815" s="41" t="s">
        <v>46</v>
      </c>
      <c r="AH3815" s="41">
        <v>596</v>
      </c>
      <c r="AI3815" s="41">
        <v>30.1</v>
      </c>
      <c r="AJ3815" s="41" t="s">
        <v>3616</v>
      </c>
      <c r="AK3815" s="41">
        <v>3</v>
      </c>
      <c r="AL3815" s="186">
        <v>155534.93979999999</v>
      </c>
    </row>
    <row r="3816" spans="31:38" x14ac:dyDescent="0.35">
      <c r="AE3816" s="41" t="str">
        <f t="shared" si="101"/>
        <v>CAPFOR_596_30.2_3_202324</v>
      </c>
      <c r="AF3816" s="41">
        <v>202324</v>
      </c>
      <c r="AG3816" s="41" t="s">
        <v>46</v>
      </c>
      <c r="AH3816" s="41">
        <v>596</v>
      </c>
      <c r="AI3816" s="41">
        <v>30.2</v>
      </c>
      <c r="AJ3816" s="41" t="s">
        <v>3617</v>
      </c>
      <c r="AK3816" s="41">
        <v>3</v>
      </c>
      <c r="AL3816" s="186">
        <v>0</v>
      </c>
    </row>
    <row r="3817" spans="31:38" x14ac:dyDescent="0.35">
      <c r="AE3817" s="41" t="str">
        <f t="shared" si="101"/>
        <v>CAPFOR_596_31_3_202324</v>
      </c>
      <c r="AF3817" s="41">
        <v>202324</v>
      </c>
      <c r="AG3817" s="41" t="s">
        <v>46</v>
      </c>
      <c r="AH3817" s="41">
        <v>596</v>
      </c>
      <c r="AI3817" s="41">
        <v>31</v>
      </c>
      <c r="AJ3817" s="41" t="s">
        <v>1358</v>
      </c>
      <c r="AK3817" s="41">
        <v>3</v>
      </c>
      <c r="AL3817" s="186">
        <v>664092.3589600001</v>
      </c>
    </row>
    <row r="3818" spans="31:38" x14ac:dyDescent="0.35">
      <c r="AE3818" s="41" t="str">
        <f t="shared" si="101"/>
        <v>CAPFOR_596_31.1_3_202324</v>
      </c>
      <c r="AF3818" s="41">
        <v>202324</v>
      </c>
      <c r="AG3818" s="41" t="s">
        <v>46</v>
      </c>
      <c r="AH3818" s="41">
        <v>596</v>
      </c>
      <c r="AI3818" s="41">
        <v>31.1</v>
      </c>
      <c r="AJ3818" s="41" t="s">
        <v>2038</v>
      </c>
      <c r="AK3818" s="41">
        <v>3</v>
      </c>
      <c r="AL3818" s="186">
        <v>439460.20296000002</v>
      </c>
    </row>
    <row r="3819" spans="31:38" x14ac:dyDescent="0.35">
      <c r="AE3819" s="41" t="str">
        <f t="shared" si="101"/>
        <v>CAPFOR_596_31.2_3_202324</v>
      </c>
      <c r="AF3819" s="41">
        <v>202324</v>
      </c>
      <c r="AG3819" s="41" t="s">
        <v>46</v>
      </c>
      <c r="AH3819" s="41">
        <v>596</v>
      </c>
      <c r="AI3819" s="41">
        <v>31.2</v>
      </c>
      <c r="AJ3819" s="41" t="s">
        <v>2039</v>
      </c>
      <c r="AK3819" s="41">
        <v>3</v>
      </c>
      <c r="AL3819" s="186">
        <v>224632.15600000002</v>
      </c>
    </row>
    <row r="3820" spans="31:38" x14ac:dyDescent="0.35">
      <c r="AE3820" s="41" t="str">
        <f t="shared" si="101"/>
        <v>CAPFOR_596_32_3_202324</v>
      </c>
      <c r="AF3820" s="41">
        <v>202324</v>
      </c>
      <c r="AG3820" s="41" t="s">
        <v>46</v>
      </c>
      <c r="AH3820" s="41">
        <v>596</v>
      </c>
      <c r="AI3820" s="41">
        <v>32</v>
      </c>
      <c r="AJ3820" s="41" t="s">
        <v>3455</v>
      </c>
      <c r="AK3820" s="41">
        <v>3</v>
      </c>
      <c r="AL3820" s="186">
        <v>2161492.0317299999</v>
      </c>
    </row>
    <row r="3821" spans="31:38" x14ac:dyDescent="0.35">
      <c r="AE3821" s="41" t="str">
        <f t="shared" si="101"/>
        <v>CAPFOR_596_33_3_202324</v>
      </c>
      <c r="AF3821" s="41">
        <v>202324</v>
      </c>
      <c r="AG3821" s="41" t="s">
        <v>46</v>
      </c>
      <c r="AH3821" s="41">
        <v>596</v>
      </c>
      <c r="AI3821" s="41">
        <v>33</v>
      </c>
      <c r="AJ3821" s="41" t="s">
        <v>2043</v>
      </c>
      <c r="AK3821" s="41">
        <v>3</v>
      </c>
      <c r="AL3821" s="186">
        <v>7231234.2827571901</v>
      </c>
    </row>
    <row r="3822" spans="31:38" x14ac:dyDescent="0.35">
      <c r="AE3822" s="41" t="str">
        <f t="shared" si="101"/>
        <v>CAPFOR_596_33.5_3_202324</v>
      </c>
      <c r="AF3822" s="41">
        <v>202324</v>
      </c>
      <c r="AG3822" s="41" t="s">
        <v>46</v>
      </c>
      <c r="AH3822" s="41">
        <v>596</v>
      </c>
      <c r="AI3822" s="41">
        <v>33.5</v>
      </c>
      <c r="AJ3822" s="41" t="s">
        <v>3281</v>
      </c>
      <c r="AK3822" s="41">
        <v>3</v>
      </c>
      <c r="AL3822" s="186">
        <v>41341.104205528616</v>
      </c>
    </row>
    <row r="3823" spans="31:38" x14ac:dyDescent="0.35">
      <c r="AE3823" s="41" t="str">
        <f t="shared" si="101"/>
        <v>CAPFOR_596_34_3_202324</v>
      </c>
      <c r="AF3823" s="41">
        <v>202324</v>
      </c>
      <c r="AG3823" s="41" t="s">
        <v>46</v>
      </c>
      <c r="AH3823" s="41">
        <v>596</v>
      </c>
      <c r="AI3823" s="41">
        <v>34</v>
      </c>
      <c r="AJ3823" s="41" t="s">
        <v>3456</v>
      </c>
      <c r="AK3823" s="41">
        <v>3</v>
      </c>
      <c r="AL3823" s="186">
        <v>860968.40296552866</v>
      </c>
    </row>
    <row r="3824" spans="31:38" x14ac:dyDescent="0.35">
      <c r="AE3824" s="41" t="str">
        <f t="shared" si="101"/>
        <v>CAPFOR_596_35_3_202324</v>
      </c>
      <c r="AF3824" s="41">
        <v>202324</v>
      </c>
      <c r="AG3824" s="41" t="s">
        <v>46</v>
      </c>
      <c r="AH3824" s="41">
        <v>596</v>
      </c>
      <c r="AI3824" s="41">
        <v>35</v>
      </c>
      <c r="AJ3824" s="41" t="s">
        <v>2044</v>
      </c>
      <c r="AK3824" s="41">
        <v>3</v>
      </c>
      <c r="AL3824" s="186">
        <v>213881.09936952378</v>
      </c>
    </row>
    <row r="3825" spans="31:38" x14ac:dyDescent="0.35">
      <c r="AE3825" s="41" t="str">
        <f t="shared" si="101"/>
        <v>CAPFOR_596_36_3_202324</v>
      </c>
      <c r="AF3825" s="41">
        <v>202324</v>
      </c>
      <c r="AG3825" s="41" t="s">
        <v>46</v>
      </c>
      <c r="AH3825" s="41">
        <v>596</v>
      </c>
      <c r="AI3825" s="41">
        <v>36</v>
      </c>
      <c r="AJ3825" s="41" t="s">
        <v>3457</v>
      </c>
      <c r="AK3825" s="41">
        <v>3</v>
      </c>
      <c r="AL3825" s="186">
        <v>647087.30359600484</v>
      </c>
    </row>
    <row r="3826" spans="31:38" x14ac:dyDescent="0.35">
      <c r="AE3826" s="41" t="str">
        <f t="shared" si="101"/>
        <v>CAPFOR_596_37_3_202324</v>
      </c>
      <c r="AF3826" s="41">
        <v>202324</v>
      </c>
      <c r="AG3826" s="41" t="s">
        <v>46</v>
      </c>
      <c r="AH3826" s="41">
        <v>596</v>
      </c>
      <c r="AI3826" s="41">
        <v>37</v>
      </c>
      <c r="AJ3826" s="41" t="s">
        <v>3458</v>
      </c>
      <c r="AK3826" s="41">
        <v>3</v>
      </c>
      <c r="AL3826" s="186">
        <v>7878321.5863531949</v>
      </c>
    </row>
    <row r="3827" spans="31:38" x14ac:dyDescent="0.35">
      <c r="AE3827" s="41" t="str">
        <f t="shared" si="101"/>
        <v>CAPFOR_596_38_3_202324</v>
      </c>
      <c r="AF3827" s="41">
        <v>202324</v>
      </c>
      <c r="AG3827" s="41" t="s">
        <v>46</v>
      </c>
      <c r="AH3827" s="41">
        <v>596</v>
      </c>
      <c r="AI3827" s="41">
        <v>38</v>
      </c>
      <c r="AJ3827" s="41" t="s">
        <v>2046</v>
      </c>
      <c r="AK3827" s="41">
        <v>3</v>
      </c>
      <c r="AL3827" s="186">
        <v>6161245.1782193985</v>
      </c>
    </row>
    <row r="3828" spans="31:38" x14ac:dyDescent="0.35">
      <c r="AE3828" s="41" t="str">
        <f t="shared" si="101"/>
        <v>CAPFOR_596_39_3_202324</v>
      </c>
      <c r="AF3828" s="41">
        <v>202324</v>
      </c>
      <c r="AG3828" s="41" t="s">
        <v>46</v>
      </c>
      <c r="AH3828" s="41">
        <v>596</v>
      </c>
      <c r="AI3828" s="41">
        <v>39</v>
      </c>
      <c r="AJ3828" s="41" t="s">
        <v>2047</v>
      </c>
      <c r="AK3828" s="41">
        <v>3</v>
      </c>
      <c r="AL3828" s="186">
        <v>170605.73395651794</v>
      </c>
    </row>
    <row r="3829" spans="31:38" x14ac:dyDescent="0.35">
      <c r="AE3829" s="41" t="str">
        <f t="shared" si="101"/>
        <v>CAPFOR_596_40_3_202324</v>
      </c>
      <c r="AF3829" s="41">
        <v>202324</v>
      </c>
      <c r="AG3829" s="41" t="s">
        <v>46</v>
      </c>
      <c r="AH3829" s="41">
        <v>596</v>
      </c>
      <c r="AI3829" s="41">
        <v>40</v>
      </c>
      <c r="AJ3829" s="41" t="s">
        <v>2048</v>
      </c>
      <c r="AK3829" s="41">
        <v>3</v>
      </c>
      <c r="AL3829" s="186">
        <v>1180927.6414999999</v>
      </c>
    </row>
    <row r="3830" spans="31:38" x14ac:dyDescent="0.35">
      <c r="AE3830" s="41" t="str">
        <f t="shared" si="101"/>
        <v>CAPFOR_596_41_3_202324</v>
      </c>
      <c r="AF3830" s="41">
        <v>202324</v>
      </c>
      <c r="AG3830" s="41" t="s">
        <v>46</v>
      </c>
      <c r="AH3830" s="41">
        <v>596</v>
      </c>
      <c r="AI3830" s="41">
        <v>41</v>
      </c>
      <c r="AJ3830" s="41" t="s">
        <v>2049</v>
      </c>
      <c r="AK3830" s="41">
        <v>3</v>
      </c>
      <c r="AL3830" s="186">
        <v>6559234.841611661</v>
      </c>
    </row>
    <row r="3831" spans="31:38" x14ac:dyDescent="0.35">
      <c r="AE3831" s="41" t="str">
        <f t="shared" si="101"/>
        <v>CAPFOR_596_42_3_202324</v>
      </c>
      <c r="AF3831" s="41">
        <v>202324</v>
      </c>
      <c r="AG3831" s="41" t="s">
        <v>46</v>
      </c>
      <c r="AH3831" s="41">
        <v>596</v>
      </c>
      <c r="AI3831" s="41">
        <v>42</v>
      </c>
      <c r="AJ3831" s="41" t="s">
        <v>2050</v>
      </c>
      <c r="AK3831" s="41">
        <v>3</v>
      </c>
      <c r="AL3831" s="186">
        <v>152022.40800552862</v>
      </c>
    </row>
    <row r="3832" spans="31:38" x14ac:dyDescent="0.35">
      <c r="AE3832" s="41" t="str">
        <f t="shared" si="101"/>
        <v>CAPFOR_596_43_3_202324</v>
      </c>
      <c r="AF3832" s="41">
        <v>202324</v>
      </c>
      <c r="AG3832" s="41" t="s">
        <v>46</v>
      </c>
      <c r="AH3832" s="41">
        <v>596</v>
      </c>
      <c r="AI3832" s="41">
        <v>43</v>
      </c>
      <c r="AJ3832" s="41" t="s">
        <v>2051</v>
      </c>
      <c r="AK3832" s="41">
        <v>3</v>
      </c>
      <c r="AL3832" s="186">
        <v>801015.25399999996</v>
      </c>
    </row>
    <row r="3833" spans="31:38" x14ac:dyDescent="0.35">
      <c r="AE3833" s="41" t="str">
        <f t="shared" si="101"/>
        <v>CAPFOR_596_44_3_202324</v>
      </c>
      <c r="AF3833" s="41">
        <v>202324</v>
      </c>
      <c r="AG3833" s="41" t="s">
        <v>46</v>
      </c>
      <c r="AH3833" s="41">
        <v>596</v>
      </c>
      <c r="AI3833" s="41">
        <v>44</v>
      </c>
      <c r="AJ3833" s="41" t="s">
        <v>3261</v>
      </c>
      <c r="AK3833" s="41">
        <v>3</v>
      </c>
      <c r="AL3833" s="186">
        <v>7957935.3607516605</v>
      </c>
    </row>
    <row r="3834" spans="31:38" x14ac:dyDescent="0.35">
      <c r="AE3834" s="41" t="str">
        <f t="shared" si="101"/>
        <v>CAPFOR_596_45_3_202324</v>
      </c>
      <c r="AF3834" s="41">
        <v>202324</v>
      </c>
      <c r="AG3834" s="41" t="s">
        <v>46</v>
      </c>
      <c r="AH3834" s="41">
        <v>596</v>
      </c>
      <c r="AI3834" s="41">
        <v>45</v>
      </c>
      <c r="AJ3834" s="41" t="s">
        <v>3262</v>
      </c>
      <c r="AK3834" s="41">
        <v>3</v>
      </c>
      <c r="AL3834" s="186">
        <v>9159663.3607516605</v>
      </c>
    </row>
    <row r="3835" spans="31:38" x14ac:dyDescent="0.35">
      <c r="AE3835" s="41" t="str">
        <f t="shared" si="101"/>
        <v>CAPFOR_596_46_3_202324</v>
      </c>
      <c r="AF3835" s="41">
        <v>202324</v>
      </c>
      <c r="AG3835" s="41" t="s">
        <v>46</v>
      </c>
      <c r="AH3835" s="41">
        <v>596</v>
      </c>
      <c r="AI3835" s="41">
        <v>46</v>
      </c>
      <c r="AJ3835" s="41" t="s">
        <v>2060</v>
      </c>
      <c r="AK3835" s="41">
        <v>3</v>
      </c>
      <c r="AL3835" s="186">
        <v>0</v>
      </c>
    </row>
    <row r="3836" spans="31:38" x14ac:dyDescent="0.35">
      <c r="AE3836" s="41" t="str">
        <f t="shared" si="101"/>
        <v>CAPFOR_596_47_3_202324</v>
      </c>
      <c r="AF3836" s="41">
        <v>202324</v>
      </c>
      <c r="AG3836" s="41" t="s">
        <v>46</v>
      </c>
      <c r="AH3836" s="41">
        <v>596</v>
      </c>
      <c r="AI3836" s="41">
        <v>47</v>
      </c>
      <c r="AJ3836" s="41" t="s">
        <v>2061</v>
      </c>
      <c r="AK3836" s="41">
        <v>3</v>
      </c>
      <c r="AL3836" s="186">
        <v>0</v>
      </c>
    </row>
    <row r="3837" spans="31:38" x14ac:dyDescent="0.35">
      <c r="AE3837" s="41" t="str">
        <f t="shared" si="101"/>
        <v>CAPFOR_596_48_3_202324</v>
      </c>
      <c r="AF3837" s="41">
        <v>202324</v>
      </c>
      <c r="AG3837" s="41" t="s">
        <v>46</v>
      </c>
      <c r="AH3837" s="41">
        <v>596</v>
      </c>
      <c r="AI3837" s="41">
        <v>48</v>
      </c>
      <c r="AJ3837" s="41" t="s">
        <v>2029</v>
      </c>
      <c r="AK3837" s="41">
        <v>3</v>
      </c>
      <c r="AL3837" s="186">
        <v>29048.343000000001</v>
      </c>
    </row>
    <row r="3838" spans="31:38" x14ac:dyDescent="0.35">
      <c r="AE3838" s="41" t="str">
        <f t="shared" si="101"/>
        <v>CAPFOR_596_49_3_202324</v>
      </c>
      <c r="AF3838" s="41">
        <v>202324</v>
      </c>
      <c r="AG3838" s="41" t="s">
        <v>46</v>
      </c>
      <c r="AH3838" s="41">
        <v>596</v>
      </c>
      <c r="AI3838" s="41">
        <v>49</v>
      </c>
      <c r="AJ3838" s="41" t="s">
        <v>2030</v>
      </c>
      <c r="AK3838" s="41">
        <v>3</v>
      </c>
      <c r="AL3838" s="186">
        <v>8558.9694999999992</v>
      </c>
    </row>
    <row r="3839" spans="31:38" x14ac:dyDescent="0.35">
      <c r="AE3839" s="41" t="str">
        <f t="shared" si="101"/>
        <v>CAPFOR_596_50_3_202324</v>
      </c>
      <c r="AF3839" s="41">
        <v>202324</v>
      </c>
      <c r="AG3839" s="41" t="s">
        <v>46</v>
      </c>
      <c r="AH3839" s="41">
        <v>596</v>
      </c>
      <c r="AI3839" s="41">
        <v>50</v>
      </c>
      <c r="AJ3839" s="41" t="s">
        <v>2031</v>
      </c>
      <c r="AK3839" s="41">
        <v>3</v>
      </c>
      <c r="AL3839" s="186">
        <v>148844.91506</v>
      </c>
    </row>
    <row r="3840" spans="31:38" x14ac:dyDescent="0.35">
      <c r="AE3840" s="41" t="str">
        <f t="shared" si="101"/>
        <v>CAPFOR_597_1_1_202324</v>
      </c>
      <c r="AF3840" s="41">
        <v>202324</v>
      </c>
      <c r="AG3840" s="41" t="s">
        <v>46</v>
      </c>
      <c r="AH3840" s="41">
        <v>597</v>
      </c>
      <c r="AI3840" s="41">
        <v>1</v>
      </c>
      <c r="AJ3840" s="41" t="s">
        <v>1334</v>
      </c>
      <c r="AK3840" s="41">
        <v>1</v>
      </c>
      <c r="AL3840" s="186">
        <v>0</v>
      </c>
    </row>
    <row r="3841" spans="31:38" x14ac:dyDescent="0.35">
      <c r="AE3841" s="41" t="str">
        <f t="shared" si="101"/>
        <v>CAPFOR_597_2_1_202324</v>
      </c>
      <c r="AF3841" s="41">
        <v>202324</v>
      </c>
      <c r="AG3841" s="41" t="s">
        <v>46</v>
      </c>
      <c r="AH3841" s="41">
        <v>597</v>
      </c>
      <c r="AI3841" s="41">
        <v>2</v>
      </c>
      <c r="AJ3841" s="41" t="s">
        <v>3254</v>
      </c>
      <c r="AK3841" s="41">
        <v>1</v>
      </c>
      <c r="AL3841" s="186">
        <v>0</v>
      </c>
    </row>
    <row r="3842" spans="31:38" x14ac:dyDescent="0.35">
      <c r="AE3842" s="41" t="str">
        <f t="shared" si="101"/>
        <v>CAPFOR_597_3_1_202324</v>
      </c>
      <c r="AF3842" s="41">
        <v>202324</v>
      </c>
      <c r="AG3842" s="41" t="s">
        <v>46</v>
      </c>
      <c r="AH3842" s="41">
        <v>597</v>
      </c>
      <c r="AI3842" s="41">
        <v>3</v>
      </c>
      <c r="AJ3842" s="41" t="s">
        <v>3165</v>
      </c>
      <c r="AK3842" s="41">
        <v>1</v>
      </c>
      <c r="AL3842" s="186">
        <v>0</v>
      </c>
    </row>
    <row r="3843" spans="31:38" x14ac:dyDescent="0.35">
      <c r="AE3843" s="41" t="str">
        <f t="shared" si="101"/>
        <v>CAPFOR_597_4_1_202324</v>
      </c>
      <c r="AF3843" s="41">
        <v>202324</v>
      </c>
      <c r="AG3843" s="41" t="s">
        <v>46</v>
      </c>
      <c r="AH3843" s="41">
        <v>597</v>
      </c>
      <c r="AI3843" s="41">
        <v>4</v>
      </c>
      <c r="AJ3843" s="41" t="s">
        <v>3255</v>
      </c>
      <c r="AK3843" s="41">
        <v>1</v>
      </c>
      <c r="AL3843" s="186">
        <v>0</v>
      </c>
    </row>
    <row r="3844" spans="31:38" x14ac:dyDescent="0.35">
      <c r="AE3844" s="41" t="str">
        <f t="shared" si="101"/>
        <v>CAPFOR_597_5_1_202324</v>
      </c>
      <c r="AF3844" s="41">
        <v>202324</v>
      </c>
      <c r="AG3844" s="41" t="s">
        <v>46</v>
      </c>
      <c r="AH3844" s="41">
        <v>597</v>
      </c>
      <c r="AI3844" s="41">
        <v>5</v>
      </c>
      <c r="AJ3844" s="41" t="s">
        <v>664</v>
      </c>
      <c r="AK3844" s="41">
        <v>1</v>
      </c>
      <c r="AL3844" s="186">
        <v>0</v>
      </c>
    </row>
    <row r="3845" spans="31:38" x14ac:dyDescent="0.35">
      <c r="AE3845" s="41" t="str">
        <f t="shared" si="101"/>
        <v>CAPFOR_597_6_1_202324</v>
      </c>
      <c r="AF3845" s="41">
        <v>202324</v>
      </c>
      <c r="AG3845" s="41" t="s">
        <v>46</v>
      </c>
      <c r="AH3845" s="41">
        <v>597</v>
      </c>
      <c r="AI3845" s="41">
        <v>6</v>
      </c>
      <c r="AJ3845" s="41" t="s">
        <v>3192</v>
      </c>
      <c r="AK3845" s="41">
        <v>1</v>
      </c>
      <c r="AL3845" s="186">
        <v>0</v>
      </c>
    </row>
    <row r="3846" spans="31:38" x14ac:dyDescent="0.35">
      <c r="AE3846" s="41" t="str">
        <f t="shared" ref="AE3846:AE3909" si="102">AG3846&amp;"_"&amp;AH3846&amp;"_"&amp;AI3846&amp;"_"&amp;AK3846&amp;"_"&amp;AF3846</f>
        <v>CAPFOR_597_7_1_202324</v>
      </c>
      <c r="AF3846" s="41">
        <v>202324</v>
      </c>
      <c r="AG3846" s="41" t="s">
        <v>46</v>
      </c>
      <c r="AH3846" s="41">
        <v>597</v>
      </c>
      <c r="AI3846" s="41">
        <v>7</v>
      </c>
      <c r="AJ3846" s="41" t="s">
        <v>2157</v>
      </c>
      <c r="AK3846" s="41">
        <v>1</v>
      </c>
      <c r="AL3846" s="186">
        <v>0</v>
      </c>
    </row>
    <row r="3847" spans="31:38" x14ac:dyDescent="0.35">
      <c r="AE3847" s="41" t="str">
        <f t="shared" si="102"/>
        <v>CAPFOR_597_8_1_202324</v>
      </c>
      <c r="AF3847" s="41">
        <v>202324</v>
      </c>
      <c r="AG3847" s="41" t="s">
        <v>46</v>
      </c>
      <c r="AH3847" s="41">
        <v>597</v>
      </c>
      <c r="AI3847" s="41">
        <v>8</v>
      </c>
      <c r="AJ3847" s="41" t="s">
        <v>3449</v>
      </c>
      <c r="AK3847" s="41">
        <v>1</v>
      </c>
      <c r="AL3847" s="186">
        <v>0</v>
      </c>
    </row>
    <row r="3848" spans="31:38" x14ac:dyDescent="0.35">
      <c r="AE3848" s="41" t="str">
        <f t="shared" si="102"/>
        <v>CAPFOR_597_9_1_202324</v>
      </c>
      <c r="AF3848" s="41">
        <v>202324</v>
      </c>
      <c r="AG3848" s="41" t="s">
        <v>46</v>
      </c>
      <c r="AH3848" s="41">
        <v>597</v>
      </c>
      <c r="AI3848" s="41">
        <v>9</v>
      </c>
      <c r="AJ3848" s="41" t="s">
        <v>2322</v>
      </c>
      <c r="AK3848" s="41">
        <v>1</v>
      </c>
      <c r="AL3848" s="186">
        <v>0</v>
      </c>
    </row>
    <row r="3849" spans="31:38" x14ac:dyDescent="0.35">
      <c r="AE3849" s="41" t="str">
        <f t="shared" si="102"/>
        <v>CAPFOR_597_10_1_202324</v>
      </c>
      <c r="AF3849" s="41">
        <v>202324</v>
      </c>
      <c r="AG3849" s="41" t="s">
        <v>46</v>
      </c>
      <c r="AH3849" s="41">
        <v>597</v>
      </c>
      <c r="AI3849" s="41">
        <v>10</v>
      </c>
      <c r="AJ3849" s="41" t="s">
        <v>3196</v>
      </c>
      <c r="AK3849" s="41">
        <v>1</v>
      </c>
      <c r="AL3849" s="186">
        <v>0</v>
      </c>
    </row>
    <row r="3850" spans="31:38" x14ac:dyDescent="0.35">
      <c r="AE3850" s="41" t="str">
        <f t="shared" si="102"/>
        <v>CAPFOR_597_11_1_202324</v>
      </c>
      <c r="AF3850" s="41">
        <v>202324</v>
      </c>
      <c r="AG3850" s="41" t="s">
        <v>46</v>
      </c>
      <c r="AH3850" s="41">
        <v>597</v>
      </c>
      <c r="AI3850" s="41">
        <v>11</v>
      </c>
      <c r="AJ3850" s="41" t="s">
        <v>3450</v>
      </c>
      <c r="AK3850" s="41">
        <v>1</v>
      </c>
      <c r="AL3850" s="186">
        <v>0</v>
      </c>
    </row>
    <row r="3851" spans="31:38" x14ac:dyDescent="0.35">
      <c r="AE3851" s="41" t="str">
        <f t="shared" si="102"/>
        <v>CAPFOR_597_12_1_202324</v>
      </c>
      <c r="AF3851" s="41">
        <v>202324</v>
      </c>
      <c r="AG3851" s="41" t="s">
        <v>46</v>
      </c>
      <c r="AH3851" s="41">
        <v>597</v>
      </c>
      <c r="AI3851" s="41">
        <v>12</v>
      </c>
      <c r="AJ3851" s="41" t="s">
        <v>3170</v>
      </c>
      <c r="AK3851" s="41">
        <v>1</v>
      </c>
      <c r="AL3851" s="186">
        <v>26908</v>
      </c>
    </row>
    <row r="3852" spans="31:38" x14ac:dyDescent="0.35">
      <c r="AE3852" s="41" t="str">
        <f t="shared" si="102"/>
        <v>CAPFOR_597_13_1_202324</v>
      </c>
      <c r="AF3852" s="41">
        <v>202324</v>
      </c>
      <c r="AG3852" s="41" t="s">
        <v>46</v>
      </c>
      <c r="AH3852" s="41">
        <v>597</v>
      </c>
      <c r="AI3852" s="41">
        <v>13</v>
      </c>
      <c r="AJ3852" s="41" t="s">
        <v>3451</v>
      </c>
      <c r="AK3852" s="41">
        <v>1</v>
      </c>
      <c r="AL3852" s="186">
        <v>26908</v>
      </c>
    </row>
    <row r="3853" spans="31:38" x14ac:dyDescent="0.35">
      <c r="AE3853" s="41" t="str">
        <f t="shared" si="102"/>
        <v>CAPFOR_597_14_1_202324</v>
      </c>
      <c r="AF3853" s="41">
        <v>202324</v>
      </c>
      <c r="AG3853" s="41" t="s">
        <v>46</v>
      </c>
      <c r="AH3853" s="41">
        <v>597</v>
      </c>
      <c r="AI3853" s="41">
        <v>14</v>
      </c>
      <c r="AJ3853" s="41" t="s">
        <v>3452</v>
      </c>
      <c r="AK3853" s="41">
        <v>1</v>
      </c>
      <c r="AL3853" s="186">
        <v>0</v>
      </c>
    </row>
    <row r="3854" spans="31:38" x14ac:dyDescent="0.35">
      <c r="AE3854" s="41" t="str">
        <f t="shared" si="102"/>
        <v>CAPFOR_597_15_1_202324</v>
      </c>
      <c r="AF3854" s="41">
        <v>202324</v>
      </c>
      <c r="AG3854" s="41" t="s">
        <v>46</v>
      </c>
      <c r="AH3854" s="41">
        <v>597</v>
      </c>
      <c r="AI3854" s="41">
        <v>15</v>
      </c>
      <c r="AJ3854" s="41" t="s">
        <v>3256</v>
      </c>
      <c r="AK3854" s="41">
        <v>1</v>
      </c>
      <c r="AL3854" s="186">
        <v>0</v>
      </c>
    </row>
    <row r="3855" spans="31:38" x14ac:dyDescent="0.35">
      <c r="AE3855" s="41" t="str">
        <f t="shared" si="102"/>
        <v>CAPFOR_597_16_1_202324</v>
      </c>
      <c r="AF3855" s="41">
        <v>202324</v>
      </c>
      <c r="AG3855" s="41" t="s">
        <v>46</v>
      </c>
      <c r="AH3855" s="41">
        <v>597</v>
      </c>
      <c r="AI3855" s="41">
        <v>16</v>
      </c>
      <c r="AJ3855" s="41" t="s">
        <v>3453</v>
      </c>
      <c r="AK3855" s="41">
        <v>1</v>
      </c>
      <c r="AL3855" s="186">
        <v>26908</v>
      </c>
    </row>
    <row r="3856" spans="31:38" x14ac:dyDescent="0.35">
      <c r="AE3856" s="41" t="str">
        <f t="shared" si="102"/>
        <v>CAPFOR_597_17_1_202324</v>
      </c>
      <c r="AF3856" s="41">
        <v>202324</v>
      </c>
      <c r="AG3856" s="41" t="s">
        <v>46</v>
      </c>
      <c r="AH3856" s="41">
        <v>597</v>
      </c>
      <c r="AI3856" s="41">
        <v>17</v>
      </c>
      <c r="AJ3856" s="41" t="s">
        <v>2010</v>
      </c>
      <c r="AK3856" s="41">
        <v>1</v>
      </c>
      <c r="AL3856" s="186">
        <v>0</v>
      </c>
    </row>
    <row r="3857" spans="31:38" x14ac:dyDescent="0.35">
      <c r="AE3857" s="41" t="str">
        <f t="shared" si="102"/>
        <v>CAPFOR_597_17.1_1_202324</v>
      </c>
      <c r="AF3857" s="41">
        <v>202324</v>
      </c>
      <c r="AG3857" s="41" t="s">
        <v>46</v>
      </c>
      <c r="AH3857" s="41">
        <v>597</v>
      </c>
      <c r="AI3857" s="41">
        <v>17.100000000000001</v>
      </c>
      <c r="AJ3857" s="41" t="s">
        <v>3494</v>
      </c>
      <c r="AK3857" s="41">
        <v>1</v>
      </c>
      <c r="AL3857" s="186">
        <v>0</v>
      </c>
    </row>
    <row r="3858" spans="31:38" x14ac:dyDescent="0.35">
      <c r="AE3858" s="41" t="str">
        <f t="shared" si="102"/>
        <v>CAPFOR_597_19_3_202324</v>
      </c>
      <c r="AF3858" s="41">
        <v>202324</v>
      </c>
      <c r="AG3858" s="41" t="s">
        <v>46</v>
      </c>
      <c r="AH3858" s="41">
        <v>597</v>
      </c>
      <c r="AI3858" s="41">
        <v>19</v>
      </c>
      <c r="AJ3858" s="41" t="s">
        <v>3258</v>
      </c>
      <c r="AK3858" s="41">
        <v>3</v>
      </c>
      <c r="AL3858" s="186">
        <v>26908</v>
      </c>
    </row>
    <row r="3859" spans="31:38" x14ac:dyDescent="0.35">
      <c r="AE3859" s="41" t="str">
        <f t="shared" si="102"/>
        <v>CAPFOR_597_20_3_202324</v>
      </c>
      <c r="AF3859" s="41">
        <v>202324</v>
      </c>
      <c r="AG3859" s="41" t="s">
        <v>46</v>
      </c>
      <c r="AH3859" s="41">
        <v>597</v>
      </c>
      <c r="AI3859" s="41">
        <v>20</v>
      </c>
      <c r="AJ3859" s="41" t="s">
        <v>1308</v>
      </c>
      <c r="AK3859" s="41">
        <v>3</v>
      </c>
      <c r="AL3859" s="186">
        <v>0</v>
      </c>
    </row>
    <row r="3860" spans="31:38" x14ac:dyDescent="0.35">
      <c r="AE3860" s="41" t="str">
        <f t="shared" si="102"/>
        <v>CAPFOR_597_21_3_202324</v>
      </c>
      <c r="AF3860" s="41">
        <v>202324</v>
      </c>
      <c r="AG3860" s="41" t="s">
        <v>46</v>
      </c>
      <c r="AH3860" s="41">
        <v>597</v>
      </c>
      <c r="AI3860" s="41">
        <v>21</v>
      </c>
      <c r="AJ3860" s="41" t="s">
        <v>1309</v>
      </c>
      <c r="AK3860" s="41">
        <v>3</v>
      </c>
      <c r="AL3860" s="186">
        <v>1040</v>
      </c>
    </row>
    <row r="3861" spans="31:38" x14ac:dyDescent="0.35">
      <c r="AE3861" s="41" t="str">
        <f t="shared" si="102"/>
        <v>CAPFOR_597_22_3_202324</v>
      </c>
      <c r="AF3861" s="41">
        <v>202324</v>
      </c>
      <c r="AG3861" s="41" t="s">
        <v>46</v>
      </c>
      <c r="AH3861" s="41">
        <v>597</v>
      </c>
      <c r="AI3861" s="41">
        <v>22</v>
      </c>
      <c r="AJ3861" s="41" t="s">
        <v>3454</v>
      </c>
      <c r="AK3861" s="41">
        <v>3</v>
      </c>
      <c r="AL3861" s="186">
        <v>1040</v>
      </c>
    </row>
    <row r="3862" spans="31:38" x14ac:dyDescent="0.35">
      <c r="AE3862" s="41" t="str">
        <f t="shared" si="102"/>
        <v>CAPFOR_597_23_3_202324</v>
      </c>
      <c r="AF3862" s="41">
        <v>202324</v>
      </c>
      <c r="AG3862" s="41" t="s">
        <v>46</v>
      </c>
      <c r="AH3862" s="41">
        <v>597</v>
      </c>
      <c r="AI3862" s="41">
        <v>23</v>
      </c>
      <c r="AJ3862" s="41" t="s">
        <v>2027</v>
      </c>
      <c r="AK3862" s="41">
        <v>3</v>
      </c>
      <c r="AL3862" s="186">
        <v>0</v>
      </c>
    </row>
    <row r="3863" spans="31:38" x14ac:dyDescent="0.35">
      <c r="AE3863" s="41" t="str">
        <f t="shared" si="102"/>
        <v>CAPFOR_597_25_3_202324</v>
      </c>
      <c r="AF3863" s="41">
        <v>202324</v>
      </c>
      <c r="AG3863" s="41" t="s">
        <v>46</v>
      </c>
      <c r="AH3863" s="41">
        <v>597</v>
      </c>
      <c r="AI3863" s="41">
        <v>25</v>
      </c>
      <c r="AJ3863" s="41" t="s">
        <v>1370</v>
      </c>
      <c r="AK3863" s="41">
        <v>3</v>
      </c>
      <c r="AL3863" s="186">
        <v>0</v>
      </c>
    </row>
    <row r="3864" spans="31:38" x14ac:dyDescent="0.35">
      <c r="AE3864" s="41" t="str">
        <f t="shared" si="102"/>
        <v>CAPFOR_597_26_3_202324</v>
      </c>
      <c r="AF3864" s="41">
        <v>202324</v>
      </c>
      <c r="AG3864" s="41" t="s">
        <v>46</v>
      </c>
      <c r="AH3864" s="41">
        <v>597</v>
      </c>
      <c r="AI3864" s="41">
        <v>26</v>
      </c>
      <c r="AJ3864" s="41" t="s">
        <v>2032</v>
      </c>
      <c r="AK3864" s="41">
        <v>3</v>
      </c>
      <c r="AL3864" s="186">
        <v>1040</v>
      </c>
    </row>
    <row r="3865" spans="31:38" x14ac:dyDescent="0.35">
      <c r="AE3865" s="41" t="str">
        <f t="shared" si="102"/>
        <v>CAPFOR_597_27_3_202324</v>
      </c>
      <c r="AF3865" s="41">
        <v>202324</v>
      </c>
      <c r="AG3865" s="41" t="s">
        <v>46</v>
      </c>
      <c r="AH3865" s="41">
        <v>597</v>
      </c>
      <c r="AI3865" s="41">
        <v>27</v>
      </c>
      <c r="AJ3865" s="41" t="s">
        <v>2033</v>
      </c>
      <c r="AK3865" s="41">
        <v>3</v>
      </c>
      <c r="AL3865" s="186">
        <v>0</v>
      </c>
    </row>
    <row r="3866" spans="31:38" x14ac:dyDescent="0.35">
      <c r="AE3866" s="41" t="str">
        <f t="shared" si="102"/>
        <v>CAPFOR_597_28_3_202324</v>
      </c>
      <c r="AF3866" s="41">
        <v>202324</v>
      </c>
      <c r="AG3866" s="41" t="s">
        <v>46</v>
      </c>
      <c r="AH3866" s="41">
        <v>597</v>
      </c>
      <c r="AI3866" s="41">
        <v>28</v>
      </c>
      <c r="AJ3866" s="41" t="s">
        <v>2034</v>
      </c>
      <c r="AK3866" s="41">
        <v>3</v>
      </c>
      <c r="AL3866" s="186">
        <v>200</v>
      </c>
    </row>
    <row r="3867" spans="31:38" x14ac:dyDescent="0.35">
      <c r="AE3867" s="41" t="str">
        <f t="shared" si="102"/>
        <v>CAPFOR_597_29_3_202324</v>
      </c>
      <c r="AF3867" s="41">
        <v>202324</v>
      </c>
      <c r="AG3867" s="41" t="s">
        <v>46</v>
      </c>
      <c r="AH3867" s="41">
        <v>597</v>
      </c>
      <c r="AI3867" s="41">
        <v>29</v>
      </c>
      <c r="AJ3867" s="41" t="s">
        <v>2035</v>
      </c>
      <c r="AK3867" s="41">
        <v>3</v>
      </c>
      <c r="AL3867" s="186">
        <v>0</v>
      </c>
    </row>
    <row r="3868" spans="31:38" x14ac:dyDescent="0.35">
      <c r="AE3868" s="41" t="str">
        <f t="shared" si="102"/>
        <v>CAPFOR_597_30_3_202324</v>
      </c>
      <c r="AF3868" s="41">
        <v>202324</v>
      </c>
      <c r="AG3868" s="41" t="s">
        <v>46</v>
      </c>
      <c r="AH3868" s="41">
        <v>597</v>
      </c>
      <c r="AI3868" s="41">
        <v>30</v>
      </c>
      <c r="AJ3868" s="41" t="s">
        <v>1357</v>
      </c>
      <c r="AK3868" s="41">
        <v>3</v>
      </c>
      <c r="AL3868" s="186">
        <v>0</v>
      </c>
    </row>
    <row r="3869" spans="31:38" x14ac:dyDescent="0.35">
      <c r="AE3869" s="41" t="str">
        <f t="shared" si="102"/>
        <v>CAPFOR_597_30.1_3_202324</v>
      </c>
      <c r="AF3869" s="41">
        <v>202324</v>
      </c>
      <c r="AG3869" s="41" t="s">
        <v>46</v>
      </c>
      <c r="AH3869" s="41">
        <v>597</v>
      </c>
      <c r="AI3869" s="41">
        <v>30.1</v>
      </c>
      <c r="AJ3869" s="41" t="s">
        <v>3616</v>
      </c>
      <c r="AK3869" s="41">
        <v>3</v>
      </c>
      <c r="AL3869" s="186">
        <v>0</v>
      </c>
    </row>
    <row r="3870" spans="31:38" x14ac:dyDescent="0.35">
      <c r="AE3870" s="41" t="str">
        <f t="shared" si="102"/>
        <v>CAPFOR_597_30.2_3_202324</v>
      </c>
      <c r="AF3870" s="41">
        <v>202324</v>
      </c>
      <c r="AG3870" s="41" t="s">
        <v>46</v>
      </c>
      <c r="AH3870" s="41">
        <v>597</v>
      </c>
      <c r="AI3870" s="41">
        <v>30.2</v>
      </c>
      <c r="AJ3870" s="41" t="s">
        <v>3617</v>
      </c>
      <c r="AK3870" s="41">
        <v>3</v>
      </c>
      <c r="AL3870" s="186">
        <v>0</v>
      </c>
    </row>
    <row r="3871" spans="31:38" x14ac:dyDescent="0.35">
      <c r="AE3871" s="41" t="str">
        <f t="shared" si="102"/>
        <v>CAPFOR_597_31_3_202324</v>
      </c>
      <c r="AF3871" s="41">
        <v>202324</v>
      </c>
      <c r="AG3871" s="41" t="s">
        <v>46</v>
      </c>
      <c r="AH3871" s="41">
        <v>597</v>
      </c>
      <c r="AI3871" s="41">
        <v>31</v>
      </c>
      <c r="AJ3871" s="41" t="s">
        <v>1358</v>
      </c>
      <c r="AK3871" s="41">
        <v>3</v>
      </c>
      <c r="AL3871" s="186">
        <v>25668</v>
      </c>
    </row>
    <row r="3872" spans="31:38" x14ac:dyDescent="0.35">
      <c r="AE3872" s="41" t="str">
        <f t="shared" si="102"/>
        <v>CAPFOR_597_31.1_3_202324</v>
      </c>
      <c r="AF3872" s="41">
        <v>202324</v>
      </c>
      <c r="AG3872" s="41" t="s">
        <v>46</v>
      </c>
      <c r="AH3872" s="41">
        <v>597</v>
      </c>
      <c r="AI3872" s="41">
        <v>31.1</v>
      </c>
      <c r="AJ3872" s="41" t="s">
        <v>2038</v>
      </c>
      <c r="AK3872" s="41">
        <v>3</v>
      </c>
      <c r="AL3872" s="186">
        <v>25668</v>
      </c>
    </row>
    <row r="3873" spans="31:38" x14ac:dyDescent="0.35">
      <c r="AE3873" s="41" t="str">
        <f t="shared" si="102"/>
        <v>CAPFOR_597_31.2_3_202324</v>
      </c>
      <c r="AF3873" s="41">
        <v>202324</v>
      </c>
      <c r="AG3873" s="41" t="s">
        <v>46</v>
      </c>
      <c r="AH3873" s="41">
        <v>597</v>
      </c>
      <c r="AI3873" s="41">
        <v>31.2</v>
      </c>
      <c r="AJ3873" s="41" t="s">
        <v>2039</v>
      </c>
      <c r="AK3873" s="41">
        <v>3</v>
      </c>
      <c r="AL3873" s="186">
        <v>0</v>
      </c>
    </row>
    <row r="3874" spans="31:38" x14ac:dyDescent="0.35">
      <c r="AE3874" s="41" t="str">
        <f t="shared" si="102"/>
        <v>CAPFOR_597_32_3_202324</v>
      </c>
      <c r="AF3874" s="41">
        <v>202324</v>
      </c>
      <c r="AG3874" s="41" t="s">
        <v>46</v>
      </c>
      <c r="AH3874" s="41">
        <v>597</v>
      </c>
      <c r="AI3874" s="41">
        <v>32</v>
      </c>
      <c r="AJ3874" s="41" t="s">
        <v>3455</v>
      </c>
      <c r="AK3874" s="41">
        <v>3</v>
      </c>
      <c r="AL3874" s="186">
        <v>26908</v>
      </c>
    </row>
    <row r="3875" spans="31:38" x14ac:dyDescent="0.35">
      <c r="AE3875" s="41" t="str">
        <f t="shared" si="102"/>
        <v>CAPFOR_597_33_3_202324</v>
      </c>
      <c r="AF3875" s="41">
        <v>202324</v>
      </c>
      <c r="AG3875" s="41" t="s">
        <v>46</v>
      </c>
      <c r="AH3875" s="41">
        <v>597</v>
      </c>
      <c r="AI3875" s="41">
        <v>33</v>
      </c>
      <c r="AJ3875" s="41" t="s">
        <v>2043</v>
      </c>
      <c r="AK3875" s="41">
        <v>3</v>
      </c>
      <c r="AL3875" s="186">
        <v>116909</v>
      </c>
    </row>
    <row r="3876" spans="31:38" x14ac:dyDescent="0.35">
      <c r="AE3876" s="41" t="str">
        <f t="shared" si="102"/>
        <v>CAPFOR_597_33.5_3_202324</v>
      </c>
      <c r="AF3876" s="41">
        <v>202324</v>
      </c>
      <c r="AG3876" s="41" t="s">
        <v>46</v>
      </c>
      <c r="AH3876" s="41">
        <v>597</v>
      </c>
      <c r="AI3876" s="41">
        <v>33.5</v>
      </c>
      <c r="AJ3876" s="41" t="s">
        <v>3281</v>
      </c>
      <c r="AK3876" s="41">
        <v>3</v>
      </c>
      <c r="AL3876" s="186">
        <v>0</v>
      </c>
    </row>
    <row r="3877" spans="31:38" x14ac:dyDescent="0.35">
      <c r="AE3877" s="41" t="str">
        <f t="shared" si="102"/>
        <v>CAPFOR_597_34_3_202324</v>
      </c>
      <c r="AF3877" s="41">
        <v>202324</v>
      </c>
      <c r="AG3877" s="41" t="s">
        <v>46</v>
      </c>
      <c r="AH3877" s="41">
        <v>597</v>
      </c>
      <c r="AI3877" s="41">
        <v>34</v>
      </c>
      <c r="AJ3877" s="41" t="s">
        <v>3456</v>
      </c>
      <c r="AK3877" s="41">
        <v>3</v>
      </c>
      <c r="AL3877" s="186">
        <v>25668</v>
      </c>
    </row>
    <row r="3878" spans="31:38" x14ac:dyDescent="0.35">
      <c r="AE3878" s="41" t="str">
        <f t="shared" si="102"/>
        <v>CAPFOR_597_35_3_202324</v>
      </c>
      <c r="AF3878" s="41">
        <v>202324</v>
      </c>
      <c r="AG3878" s="41" t="s">
        <v>46</v>
      </c>
      <c r="AH3878" s="41">
        <v>597</v>
      </c>
      <c r="AI3878" s="41">
        <v>35</v>
      </c>
      <c r="AJ3878" s="41" t="s">
        <v>2044</v>
      </c>
      <c r="AK3878" s="41">
        <v>3</v>
      </c>
      <c r="AL3878" s="186">
        <v>9290</v>
      </c>
    </row>
    <row r="3879" spans="31:38" x14ac:dyDescent="0.35">
      <c r="AE3879" s="41" t="str">
        <f t="shared" si="102"/>
        <v>CAPFOR_597_36_3_202324</v>
      </c>
      <c r="AF3879" s="41">
        <v>202324</v>
      </c>
      <c r="AG3879" s="41" t="s">
        <v>46</v>
      </c>
      <c r="AH3879" s="41">
        <v>597</v>
      </c>
      <c r="AI3879" s="41">
        <v>36</v>
      </c>
      <c r="AJ3879" s="41" t="s">
        <v>3457</v>
      </c>
      <c r="AK3879" s="41">
        <v>3</v>
      </c>
      <c r="AL3879" s="186">
        <v>16378</v>
      </c>
    </row>
    <row r="3880" spans="31:38" x14ac:dyDescent="0.35">
      <c r="AE3880" s="41" t="str">
        <f t="shared" si="102"/>
        <v>CAPFOR_597_37_3_202324</v>
      </c>
      <c r="AF3880" s="41">
        <v>202324</v>
      </c>
      <c r="AG3880" s="41" t="s">
        <v>46</v>
      </c>
      <c r="AH3880" s="41">
        <v>597</v>
      </c>
      <c r="AI3880" s="41">
        <v>37</v>
      </c>
      <c r="AJ3880" s="41" t="s">
        <v>3458</v>
      </c>
      <c r="AK3880" s="41">
        <v>3</v>
      </c>
      <c r="AL3880" s="186">
        <v>133287</v>
      </c>
    </row>
    <row r="3881" spans="31:38" x14ac:dyDescent="0.35">
      <c r="AE3881" s="41" t="str">
        <f t="shared" si="102"/>
        <v>CAPFOR_597_38_3_202324</v>
      </c>
      <c r="AF3881" s="41">
        <v>202324</v>
      </c>
      <c r="AG3881" s="41" t="s">
        <v>46</v>
      </c>
      <c r="AH3881" s="41">
        <v>597</v>
      </c>
      <c r="AI3881" s="41">
        <v>38</v>
      </c>
      <c r="AJ3881" s="41" t="s">
        <v>2046</v>
      </c>
      <c r="AK3881" s="41">
        <v>3</v>
      </c>
      <c r="AL3881" s="186">
        <v>90317</v>
      </c>
    </row>
    <row r="3882" spans="31:38" x14ac:dyDescent="0.35">
      <c r="AE3882" s="41" t="str">
        <f t="shared" si="102"/>
        <v>CAPFOR_597_39_3_202324</v>
      </c>
      <c r="AF3882" s="41">
        <v>202324</v>
      </c>
      <c r="AG3882" s="41" t="s">
        <v>46</v>
      </c>
      <c r="AH3882" s="41">
        <v>597</v>
      </c>
      <c r="AI3882" s="41">
        <v>39</v>
      </c>
      <c r="AJ3882" s="41" t="s">
        <v>2047</v>
      </c>
      <c r="AK3882" s="41">
        <v>3</v>
      </c>
      <c r="AL3882" s="186">
        <v>2095</v>
      </c>
    </row>
    <row r="3883" spans="31:38" x14ac:dyDescent="0.35">
      <c r="AE3883" s="41" t="str">
        <f t="shared" si="102"/>
        <v>CAPFOR_597_40_3_202324</v>
      </c>
      <c r="AF3883" s="41">
        <v>202324</v>
      </c>
      <c r="AG3883" s="41" t="s">
        <v>46</v>
      </c>
      <c r="AH3883" s="41">
        <v>597</v>
      </c>
      <c r="AI3883" s="41">
        <v>40</v>
      </c>
      <c r="AJ3883" s="41" t="s">
        <v>2048</v>
      </c>
      <c r="AK3883" s="41">
        <v>3</v>
      </c>
      <c r="AL3883" s="186">
        <v>5000</v>
      </c>
    </row>
    <row r="3884" spans="31:38" x14ac:dyDescent="0.35">
      <c r="AE3884" s="41" t="str">
        <f t="shared" si="102"/>
        <v>CAPFOR_597_41_3_202324</v>
      </c>
      <c r="AF3884" s="41">
        <v>202324</v>
      </c>
      <c r="AG3884" s="41" t="s">
        <v>46</v>
      </c>
      <c r="AH3884" s="41">
        <v>597</v>
      </c>
      <c r="AI3884" s="41">
        <v>41</v>
      </c>
      <c r="AJ3884" s="41" t="s">
        <v>2049</v>
      </c>
      <c r="AK3884" s="41">
        <v>3</v>
      </c>
      <c r="AL3884" s="186">
        <v>103415.63174647058</v>
      </c>
    </row>
    <row r="3885" spans="31:38" x14ac:dyDescent="0.35">
      <c r="AE3885" s="41" t="str">
        <f t="shared" si="102"/>
        <v>CAPFOR_597_42_3_202324</v>
      </c>
      <c r="AF3885" s="41">
        <v>202324</v>
      </c>
      <c r="AG3885" s="41" t="s">
        <v>46</v>
      </c>
      <c r="AH3885" s="41">
        <v>597</v>
      </c>
      <c r="AI3885" s="41">
        <v>42</v>
      </c>
      <c r="AJ3885" s="41" t="s">
        <v>2050</v>
      </c>
      <c r="AK3885" s="41">
        <v>3</v>
      </c>
      <c r="AL3885" s="186">
        <v>6037.6098603083374</v>
      </c>
    </row>
    <row r="3886" spans="31:38" x14ac:dyDescent="0.35">
      <c r="AE3886" s="41" t="str">
        <f t="shared" si="102"/>
        <v>CAPFOR_597_43_3_202324</v>
      </c>
      <c r="AF3886" s="41">
        <v>202324</v>
      </c>
      <c r="AG3886" s="41" t="s">
        <v>46</v>
      </c>
      <c r="AH3886" s="41">
        <v>597</v>
      </c>
      <c r="AI3886" s="41">
        <v>43</v>
      </c>
      <c r="AJ3886" s="41" t="s">
        <v>2051</v>
      </c>
      <c r="AK3886" s="41">
        <v>3</v>
      </c>
      <c r="AL3886" s="186">
        <v>0</v>
      </c>
    </row>
    <row r="3887" spans="31:38" x14ac:dyDescent="0.35">
      <c r="AE3887" s="41" t="str">
        <f t="shared" si="102"/>
        <v>CAPFOR_597_44_3_202324</v>
      </c>
      <c r="AF3887" s="41">
        <v>202324</v>
      </c>
      <c r="AG3887" s="41" t="s">
        <v>46</v>
      </c>
      <c r="AH3887" s="41">
        <v>597</v>
      </c>
      <c r="AI3887" s="41">
        <v>44</v>
      </c>
      <c r="AJ3887" s="41" t="s">
        <v>3261</v>
      </c>
      <c r="AK3887" s="41">
        <v>3</v>
      </c>
      <c r="AL3887" s="186">
        <v>135031</v>
      </c>
    </row>
    <row r="3888" spans="31:38" x14ac:dyDescent="0.35">
      <c r="AE3888" s="41" t="str">
        <f t="shared" si="102"/>
        <v>CAPFOR_597_45_3_202324</v>
      </c>
      <c r="AF3888" s="41">
        <v>202324</v>
      </c>
      <c r="AG3888" s="41" t="s">
        <v>46</v>
      </c>
      <c r="AH3888" s="41">
        <v>597</v>
      </c>
      <c r="AI3888" s="41">
        <v>45</v>
      </c>
      <c r="AJ3888" s="41" t="s">
        <v>3262</v>
      </c>
      <c r="AK3888" s="41">
        <v>3</v>
      </c>
      <c r="AL3888" s="186">
        <v>141031</v>
      </c>
    </row>
    <row r="3889" spans="31:38" x14ac:dyDescent="0.35">
      <c r="AE3889" s="41" t="str">
        <f t="shared" si="102"/>
        <v>CAPFOR_597_46_3_202324</v>
      </c>
      <c r="AF3889" s="41">
        <v>202324</v>
      </c>
      <c r="AG3889" s="41" t="s">
        <v>46</v>
      </c>
      <c r="AH3889" s="41">
        <v>597</v>
      </c>
      <c r="AI3889" s="41">
        <v>46</v>
      </c>
      <c r="AJ3889" s="41" t="s">
        <v>2060</v>
      </c>
      <c r="AK3889" s="41">
        <v>3</v>
      </c>
      <c r="AL3889" s="186">
        <v>0</v>
      </c>
    </row>
    <row r="3890" spans="31:38" x14ac:dyDescent="0.35">
      <c r="AE3890" s="41" t="str">
        <f t="shared" si="102"/>
        <v>CAPFOR_597_47_3_202324</v>
      </c>
      <c r="AF3890" s="41">
        <v>202324</v>
      </c>
      <c r="AG3890" s="41" t="s">
        <v>46</v>
      </c>
      <c r="AH3890" s="41">
        <v>597</v>
      </c>
      <c r="AI3890" s="41">
        <v>47</v>
      </c>
      <c r="AJ3890" s="41" t="s">
        <v>2061</v>
      </c>
      <c r="AK3890" s="41">
        <v>3</v>
      </c>
      <c r="AL3890" s="186">
        <v>0</v>
      </c>
    </row>
    <row r="3891" spans="31:38" x14ac:dyDescent="0.35">
      <c r="AE3891" s="41" t="str">
        <f t="shared" si="102"/>
        <v>CAPFOR_597_48_3_202324</v>
      </c>
      <c r="AF3891" s="41">
        <v>202324</v>
      </c>
      <c r="AG3891" s="41" t="s">
        <v>46</v>
      </c>
      <c r="AH3891" s="41">
        <v>597</v>
      </c>
      <c r="AI3891" s="41">
        <v>48</v>
      </c>
      <c r="AJ3891" s="41" t="s">
        <v>2029</v>
      </c>
      <c r="AK3891" s="41">
        <v>3</v>
      </c>
      <c r="AL3891" s="186">
        <v>0</v>
      </c>
    </row>
    <row r="3892" spans="31:38" x14ac:dyDescent="0.35">
      <c r="AE3892" s="41" t="str">
        <f t="shared" si="102"/>
        <v>CAPFOR_597_49_3_202324</v>
      </c>
      <c r="AF3892" s="41">
        <v>202324</v>
      </c>
      <c r="AG3892" s="41" t="s">
        <v>46</v>
      </c>
      <c r="AH3892" s="41">
        <v>597</v>
      </c>
      <c r="AI3892" s="41">
        <v>49</v>
      </c>
      <c r="AJ3892" s="41" t="s">
        <v>2030</v>
      </c>
      <c r="AK3892" s="41">
        <v>3</v>
      </c>
      <c r="AL3892" s="186">
        <v>0</v>
      </c>
    </row>
    <row r="3893" spans="31:38" x14ac:dyDescent="0.35">
      <c r="AE3893" s="41" t="str">
        <f t="shared" si="102"/>
        <v>CAPFOR_597_50_3_202324</v>
      </c>
      <c r="AF3893" s="41">
        <v>202324</v>
      </c>
      <c r="AG3893" s="41" t="s">
        <v>46</v>
      </c>
      <c r="AH3893" s="41">
        <v>597</v>
      </c>
      <c r="AI3893" s="41">
        <v>50</v>
      </c>
      <c r="AJ3893" s="41" t="s">
        <v>2031</v>
      </c>
      <c r="AK3893" s="41">
        <v>3</v>
      </c>
      <c r="AL3893" s="186">
        <v>0</v>
      </c>
    </row>
    <row r="3894" spans="31:38" x14ac:dyDescent="0.35">
      <c r="AE3894" s="41" t="str">
        <f t="shared" si="102"/>
        <v>CAPFOR_598_1_1_202324</v>
      </c>
      <c r="AF3894" s="41">
        <v>202324</v>
      </c>
      <c r="AG3894" s="41" t="s">
        <v>46</v>
      </c>
      <c r="AH3894" s="41">
        <v>598</v>
      </c>
      <c r="AI3894" s="41">
        <v>1</v>
      </c>
      <c r="AJ3894" s="41" t="s">
        <v>1334</v>
      </c>
      <c r="AK3894" s="41">
        <v>1</v>
      </c>
      <c r="AL3894" s="186">
        <v>0</v>
      </c>
    </row>
    <row r="3895" spans="31:38" x14ac:dyDescent="0.35">
      <c r="AE3895" s="41" t="str">
        <f t="shared" si="102"/>
        <v>CAPFOR_598_2_1_202324</v>
      </c>
      <c r="AF3895" s="41">
        <v>202324</v>
      </c>
      <c r="AG3895" s="41" t="s">
        <v>46</v>
      </c>
      <c r="AH3895" s="41">
        <v>598</v>
      </c>
      <c r="AI3895" s="41">
        <v>2</v>
      </c>
      <c r="AJ3895" s="41" t="s">
        <v>3254</v>
      </c>
      <c r="AK3895" s="41">
        <v>1</v>
      </c>
      <c r="AL3895" s="186">
        <v>0</v>
      </c>
    </row>
    <row r="3896" spans="31:38" x14ac:dyDescent="0.35">
      <c r="AE3896" s="41" t="str">
        <f t="shared" si="102"/>
        <v>CAPFOR_598_3_1_202324</v>
      </c>
      <c r="AF3896" s="41">
        <v>202324</v>
      </c>
      <c r="AG3896" s="41" t="s">
        <v>46</v>
      </c>
      <c r="AH3896" s="41">
        <v>598</v>
      </c>
      <c r="AI3896" s="41">
        <v>3</v>
      </c>
      <c r="AJ3896" s="41" t="s">
        <v>3165</v>
      </c>
      <c r="AK3896" s="41">
        <v>1</v>
      </c>
      <c r="AL3896" s="186">
        <v>0</v>
      </c>
    </row>
    <row r="3897" spans="31:38" x14ac:dyDescent="0.35">
      <c r="AE3897" s="41" t="str">
        <f t="shared" si="102"/>
        <v>CAPFOR_598_4_1_202324</v>
      </c>
      <c r="AF3897" s="41">
        <v>202324</v>
      </c>
      <c r="AG3897" s="41" t="s">
        <v>46</v>
      </c>
      <c r="AH3897" s="41">
        <v>598</v>
      </c>
      <c r="AI3897" s="41">
        <v>4</v>
      </c>
      <c r="AJ3897" s="41" t="s">
        <v>3255</v>
      </c>
      <c r="AK3897" s="41">
        <v>1</v>
      </c>
      <c r="AL3897" s="186">
        <v>0</v>
      </c>
    </row>
    <row r="3898" spans="31:38" x14ac:dyDescent="0.35">
      <c r="AE3898" s="41" t="str">
        <f t="shared" si="102"/>
        <v>CAPFOR_598_5_1_202324</v>
      </c>
      <c r="AF3898" s="41">
        <v>202324</v>
      </c>
      <c r="AG3898" s="41" t="s">
        <v>46</v>
      </c>
      <c r="AH3898" s="41">
        <v>598</v>
      </c>
      <c r="AI3898" s="41">
        <v>5</v>
      </c>
      <c r="AJ3898" s="41" t="s">
        <v>664</v>
      </c>
      <c r="AK3898" s="41">
        <v>1</v>
      </c>
      <c r="AL3898" s="186">
        <v>0</v>
      </c>
    </row>
    <row r="3899" spans="31:38" x14ac:dyDescent="0.35">
      <c r="AE3899" s="41" t="str">
        <f t="shared" si="102"/>
        <v>CAPFOR_598_6_1_202324</v>
      </c>
      <c r="AF3899" s="41">
        <v>202324</v>
      </c>
      <c r="AG3899" s="41" t="s">
        <v>46</v>
      </c>
      <c r="AH3899" s="41">
        <v>598</v>
      </c>
      <c r="AI3899" s="41">
        <v>6</v>
      </c>
      <c r="AJ3899" s="41" t="s">
        <v>3192</v>
      </c>
      <c r="AK3899" s="41">
        <v>1</v>
      </c>
      <c r="AL3899" s="186">
        <v>0</v>
      </c>
    </row>
    <row r="3900" spans="31:38" x14ac:dyDescent="0.35">
      <c r="AE3900" s="41" t="str">
        <f t="shared" si="102"/>
        <v>CAPFOR_598_7_1_202324</v>
      </c>
      <c r="AF3900" s="41">
        <v>202324</v>
      </c>
      <c r="AG3900" s="41" t="s">
        <v>46</v>
      </c>
      <c r="AH3900" s="41">
        <v>598</v>
      </c>
      <c r="AI3900" s="41">
        <v>7</v>
      </c>
      <c r="AJ3900" s="41" t="s">
        <v>2157</v>
      </c>
      <c r="AK3900" s="41">
        <v>1</v>
      </c>
      <c r="AL3900" s="186">
        <v>0</v>
      </c>
    </row>
    <row r="3901" spans="31:38" x14ac:dyDescent="0.35">
      <c r="AE3901" s="41" t="str">
        <f t="shared" si="102"/>
        <v>CAPFOR_598_8_1_202324</v>
      </c>
      <c r="AF3901" s="41">
        <v>202324</v>
      </c>
      <c r="AG3901" s="41" t="s">
        <v>46</v>
      </c>
      <c r="AH3901" s="41">
        <v>598</v>
      </c>
      <c r="AI3901" s="41">
        <v>8</v>
      </c>
      <c r="AJ3901" s="41" t="s">
        <v>3449</v>
      </c>
      <c r="AK3901" s="41">
        <v>1</v>
      </c>
      <c r="AL3901" s="186">
        <v>0</v>
      </c>
    </row>
    <row r="3902" spans="31:38" x14ac:dyDescent="0.35">
      <c r="AE3902" s="41" t="str">
        <f t="shared" si="102"/>
        <v>CAPFOR_598_9_1_202324</v>
      </c>
      <c r="AF3902" s="41">
        <v>202324</v>
      </c>
      <c r="AG3902" s="41" t="s">
        <v>46</v>
      </c>
      <c r="AH3902" s="41">
        <v>598</v>
      </c>
      <c r="AI3902" s="41">
        <v>9</v>
      </c>
      <c r="AJ3902" s="41" t="s">
        <v>2322</v>
      </c>
      <c r="AK3902" s="41">
        <v>1</v>
      </c>
      <c r="AL3902" s="186">
        <v>0</v>
      </c>
    </row>
    <row r="3903" spans="31:38" x14ac:dyDescent="0.35">
      <c r="AE3903" s="41" t="str">
        <f t="shared" si="102"/>
        <v>CAPFOR_598_10_1_202324</v>
      </c>
      <c r="AF3903" s="41">
        <v>202324</v>
      </c>
      <c r="AG3903" s="41" t="s">
        <v>46</v>
      </c>
      <c r="AH3903" s="41">
        <v>598</v>
      </c>
      <c r="AI3903" s="41">
        <v>10</v>
      </c>
      <c r="AJ3903" s="41" t="s">
        <v>3196</v>
      </c>
      <c r="AK3903" s="41">
        <v>1</v>
      </c>
      <c r="AL3903" s="186">
        <v>0</v>
      </c>
    </row>
    <row r="3904" spans="31:38" x14ac:dyDescent="0.35">
      <c r="AE3904" s="41" t="str">
        <f t="shared" si="102"/>
        <v>CAPFOR_598_11_1_202324</v>
      </c>
      <c r="AF3904" s="41">
        <v>202324</v>
      </c>
      <c r="AG3904" s="41" t="s">
        <v>46</v>
      </c>
      <c r="AH3904" s="41">
        <v>598</v>
      </c>
      <c r="AI3904" s="41">
        <v>11</v>
      </c>
      <c r="AJ3904" s="41" t="s">
        <v>3450</v>
      </c>
      <c r="AK3904" s="41">
        <v>1</v>
      </c>
      <c r="AL3904" s="186">
        <v>0</v>
      </c>
    </row>
    <row r="3905" spans="31:38" x14ac:dyDescent="0.35">
      <c r="AE3905" s="41" t="str">
        <f t="shared" si="102"/>
        <v>CAPFOR_598_12_1_202324</v>
      </c>
      <c r="AF3905" s="41">
        <v>202324</v>
      </c>
      <c r="AG3905" s="41" t="s">
        <v>46</v>
      </c>
      <c r="AH3905" s="41">
        <v>598</v>
      </c>
      <c r="AI3905" s="41">
        <v>12</v>
      </c>
      <c r="AJ3905" s="41" t="s">
        <v>3170</v>
      </c>
      <c r="AK3905" s="41">
        <v>1</v>
      </c>
      <c r="AL3905" s="186">
        <v>89822.391999999993</v>
      </c>
    </row>
    <row r="3906" spans="31:38" x14ac:dyDescent="0.35">
      <c r="AE3906" s="41" t="str">
        <f t="shared" si="102"/>
        <v>CAPFOR_598_13_1_202324</v>
      </c>
      <c r="AF3906" s="41">
        <v>202324</v>
      </c>
      <c r="AG3906" s="41" t="s">
        <v>46</v>
      </c>
      <c r="AH3906" s="41">
        <v>598</v>
      </c>
      <c r="AI3906" s="41">
        <v>13</v>
      </c>
      <c r="AJ3906" s="41" t="s">
        <v>3451</v>
      </c>
      <c r="AK3906" s="41">
        <v>1</v>
      </c>
      <c r="AL3906" s="186">
        <v>89822.391999999993</v>
      </c>
    </row>
    <row r="3907" spans="31:38" x14ac:dyDescent="0.35">
      <c r="AE3907" s="41" t="str">
        <f t="shared" si="102"/>
        <v>CAPFOR_598_14_1_202324</v>
      </c>
      <c r="AF3907" s="41">
        <v>202324</v>
      </c>
      <c r="AG3907" s="41" t="s">
        <v>46</v>
      </c>
      <c r="AH3907" s="41">
        <v>598</v>
      </c>
      <c r="AI3907" s="41">
        <v>14</v>
      </c>
      <c r="AJ3907" s="41" t="s">
        <v>3452</v>
      </c>
      <c r="AK3907" s="41">
        <v>1</v>
      </c>
      <c r="AL3907" s="186">
        <v>0</v>
      </c>
    </row>
    <row r="3908" spans="31:38" x14ac:dyDescent="0.35">
      <c r="AE3908" s="41" t="str">
        <f t="shared" si="102"/>
        <v>CAPFOR_598_15_1_202324</v>
      </c>
      <c r="AF3908" s="41">
        <v>202324</v>
      </c>
      <c r="AG3908" s="41" t="s">
        <v>46</v>
      </c>
      <c r="AH3908" s="41">
        <v>598</v>
      </c>
      <c r="AI3908" s="41">
        <v>15</v>
      </c>
      <c r="AJ3908" s="41" t="s">
        <v>3256</v>
      </c>
      <c r="AK3908" s="41">
        <v>1</v>
      </c>
      <c r="AL3908" s="186">
        <v>0</v>
      </c>
    </row>
    <row r="3909" spans="31:38" x14ac:dyDescent="0.35">
      <c r="AE3909" s="41" t="str">
        <f t="shared" si="102"/>
        <v>CAPFOR_598_16_1_202324</v>
      </c>
      <c r="AF3909" s="41">
        <v>202324</v>
      </c>
      <c r="AG3909" s="41" t="s">
        <v>46</v>
      </c>
      <c r="AH3909" s="41">
        <v>598</v>
      </c>
      <c r="AI3909" s="41">
        <v>16</v>
      </c>
      <c r="AJ3909" s="41" t="s">
        <v>3453</v>
      </c>
      <c r="AK3909" s="41">
        <v>1</v>
      </c>
      <c r="AL3909" s="186">
        <v>89822.391999999993</v>
      </c>
    </row>
    <row r="3910" spans="31:38" x14ac:dyDescent="0.35">
      <c r="AE3910" s="41" t="str">
        <f t="shared" ref="AE3910:AE3973" si="103">AG3910&amp;"_"&amp;AH3910&amp;"_"&amp;AI3910&amp;"_"&amp;AK3910&amp;"_"&amp;AF3910</f>
        <v>CAPFOR_598_17_1_202324</v>
      </c>
      <c r="AF3910" s="41">
        <v>202324</v>
      </c>
      <c r="AG3910" s="41" t="s">
        <v>46</v>
      </c>
      <c r="AH3910" s="41">
        <v>598</v>
      </c>
      <c r="AI3910" s="41">
        <v>17</v>
      </c>
      <c r="AJ3910" s="41" t="s">
        <v>2010</v>
      </c>
      <c r="AK3910" s="41">
        <v>1</v>
      </c>
      <c r="AL3910" s="186">
        <v>0</v>
      </c>
    </row>
    <row r="3911" spans="31:38" x14ac:dyDescent="0.35">
      <c r="AE3911" s="41" t="str">
        <f t="shared" si="103"/>
        <v>CAPFOR_598_17.1_1_202324</v>
      </c>
      <c r="AF3911" s="41">
        <v>202324</v>
      </c>
      <c r="AG3911" s="41" t="s">
        <v>46</v>
      </c>
      <c r="AH3911" s="41">
        <v>598</v>
      </c>
      <c r="AI3911" s="41">
        <v>17.100000000000001</v>
      </c>
      <c r="AJ3911" s="41" t="s">
        <v>3494</v>
      </c>
      <c r="AK3911" s="41">
        <v>1</v>
      </c>
      <c r="AL3911" s="186">
        <v>0</v>
      </c>
    </row>
    <row r="3912" spans="31:38" x14ac:dyDescent="0.35">
      <c r="AE3912" s="41" t="str">
        <f t="shared" si="103"/>
        <v>CAPFOR_598_19_3_202324</v>
      </c>
      <c r="AF3912" s="41">
        <v>202324</v>
      </c>
      <c r="AG3912" s="41" t="s">
        <v>46</v>
      </c>
      <c r="AH3912" s="41">
        <v>598</v>
      </c>
      <c r="AI3912" s="41">
        <v>19</v>
      </c>
      <c r="AJ3912" s="41" t="s">
        <v>3258</v>
      </c>
      <c r="AK3912" s="41">
        <v>3</v>
      </c>
      <c r="AL3912" s="186">
        <v>89822.391999999993</v>
      </c>
    </row>
    <row r="3913" spans="31:38" x14ac:dyDescent="0.35">
      <c r="AE3913" s="41" t="str">
        <f t="shared" si="103"/>
        <v>CAPFOR_598_20_3_202324</v>
      </c>
      <c r="AF3913" s="41">
        <v>202324</v>
      </c>
      <c r="AG3913" s="41" t="s">
        <v>46</v>
      </c>
      <c r="AH3913" s="41">
        <v>598</v>
      </c>
      <c r="AI3913" s="41">
        <v>20</v>
      </c>
      <c r="AJ3913" s="41" t="s">
        <v>1308</v>
      </c>
      <c r="AK3913" s="41">
        <v>3</v>
      </c>
      <c r="AL3913" s="186">
        <v>0</v>
      </c>
    </row>
    <row r="3914" spans="31:38" x14ac:dyDescent="0.35">
      <c r="AE3914" s="41" t="str">
        <f t="shared" si="103"/>
        <v>CAPFOR_598_21_3_202324</v>
      </c>
      <c r="AF3914" s="41">
        <v>202324</v>
      </c>
      <c r="AG3914" s="41" t="s">
        <v>46</v>
      </c>
      <c r="AH3914" s="41">
        <v>598</v>
      </c>
      <c r="AI3914" s="41">
        <v>21</v>
      </c>
      <c r="AJ3914" s="41" t="s">
        <v>1309</v>
      </c>
      <c r="AK3914" s="41">
        <v>3</v>
      </c>
      <c r="AL3914" s="186">
        <v>1600</v>
      </c>
    </row>
    <row r="3915" spans="31:38" x14ac:dyDescent="0.35">
      <c r="AE3915" s="41" t="str">
        <f t="shared" si="103"/>
        <v>CAPFOR_598_22_3_202324</v>
      </c>
      <c r="AF3915" s="41">
        <v>202324</v>
      </c>
      <c r="AG3915" s="41" t="s">
        <v>46</v>
      </c>
      <c r="AH3915" s="41">
        <v>598</v>
      </c>
      <c r="AI3915" s="41">
        <v>22</v>
      </c>
      <c r="AJ3915" s="41" t="s">
        <v>3454</v>
      </c>
      <c r="AK3915" s="41">
        <v>3</v>
      </c>
      <c r="AL3915" s="186">
        <v>1600</v>
      </c>
    </row>
    <row r="3916" spans="31:38" x14ac:dyDescent="0.35">
      <c r="AE3916" s="41" t="str">
        <f t="shared" si="103"/>
        <v>CAPFOR_598_23_3_202324</v>
      </c>
      <c r="AF3916" s="41">
        <v>202324</v>
      </c>
      <c r="AG3916" s="41" t="s">
        <v>46</v>
      </c>
      <c r="AH3916" s="41">
        <v>598</v>
      </c>
      <c r="AI3916" s="41">
        <v>23</v>
      </c>
      <c r="AJ3916" s="41" t="s">
        <v>2027</v>
      </c>
      <c r="AK3916" s="41">
        <v>3</v>
      </c>
      <c r="AL3916" s="186">
        <v>0</v>
      </c>
    </row>
    <row r="3917" spans="31:38" x14ac:dyDescent="0.35">
      <c r="AE3917" s="41" t="str">
        <f t="shared" si="103"/>
        <v>CAPFOR_598_25_3_202324</v>
      </c>
      <c r="AF3917" s="41">
        <v>202324</v>
      </c>
      <c r="AG3917" s="41" t="s">
        <v>46</v>
      </c>
      <c r="AH3917" s="41">
        <v>598</v>
      </c>
      <c r="AI3917" s="41">
        <v>25</v>
      </c>
      <c r="AJ3917" s="41" t="s">
        <v>1370</v>
      </c>
      <c r="AK3917" s="41">
        <v>3</v>
      </c>
      <c r="AL3917" s="186">
        <v>5828.4949999999999</v>
      </c>
    </row>
    <row r="3918" spans="31:38" x14ac:dyDescent="0.35">
      <c r="AE3918" s="41" t="str">
        <f t="shared" si="103"/>
        <v>CAPFOR_598_26_3_202324</v>
      </c>
      <c r="AF3918" s="41">
        <v>202324</v>
      </c>
      <c r="AG3918" s="41" t="s">
        <v>46</v>
      </c>
      <c r="AH3918" s="41">
        <v>598</v>
      </c>
      <c r="AI3918" s="41">
        <v>26</v>
      </c>
      <c r="AJ3918" s="41" t="s">
        <v>2032</v>
      </c>
      <c r="AK3918" s="41">
        <v>3</v>
      </c>
      <c r="AL3918" s="186">
        <v>1850</v>
      </c>
    </row>
    <row r="3919" spans="31:38" x14ac:dyDescent="0.35">
      <c r="AE3919" s="41" t="str">
        <f t="shared" si="103"/>
        <v>CAPFOR_598_27_3_202324</v>
      </c>
      <c r="AF3919" s="41">
        <v>202324</v>
      </c>
      <c r="AG3919" s="41" t="s">
        <v>46</v>
      </c>
      <c r="AH3919" s="41">
        <v>598</v>
      </c>
      <c r="AI3919" s="41">
        <v>27</v>
      </c>
      <c r="AJ3919" s="41" t="s">
        <v>2033</v>
      </c>
      <c r="AK3919" s="41">
        <v>3</v>
      </c>
      <c r="AL3919" s="186">
        <v>0</v>
      </c>
    </row>
    <row r="3920" spans="31:38" x14ac:dyDescent="0.35">
      <c r="AE3920" s="41" t="str">
        <f t="shared" si="103"/>
        <v>CAPFOR_598_28_3_202324</v>
      </c>
      <c r="AF3920" s="41">
        <v>202324</v>
      </c>
      <c r="AG3920" s="41" t="s">
        <v>46</v>
      </c>
      <c r="AH3920" s="41">
        <v>598</v>
      </c>
      <c r="AI3920" s="41">
        <v>28</v>
      </c>
      <c r="AJ3920" s="41" t="s">
        <v>2034</v>
      </c>
      <c r="AK3920" s="41">
        <v>3</v>
      </c>
      <c r="AL3920" s="186">
        <v>44717.24</v>
      </c>
    </row>
    <row r="3921" spans="31:38" x14ac:dyDescent="0.35">
      <c r="AE3921" s="41" t="str">
        <f t="shared" si="103"/>
        <v>CAPFOR_598_29_3_202324</v>
      </c>
      <c r="AF3921" s="41">
        <v>202324</v>
      </c>
      <c r="AG3921" s="41" t="s">
        <v>46</v>
      </c>
      <c r="AH3921" s="41">
        <v>598</v>
      </c>
      <c r="AI3921" s="41">
        <v>29</v>
      </c>
      <c r="AJ3921" s="41" t="s">
        <v>2035</v>
      </c>
      <c r="AK3921" s="41">
        <v>3</v>
      </c>
      <c r="AL3921" s="186">
        <v>0</v>
      </c>
    </row>
    <row r="3922" spans="31:38" x14ac:dyDescent="0.35">
      <c r="AE3922" s="41" t="str">
        <f t="shared" si="103"/>
        <v>CAPFOR_598_30_3_202324</v>
      </c>
      <c r="AF3922" s="41">
        <v>202324</v>
      </c>
      <c r="AG3922" s="41" t="s">
        <v>46</v>
      </c>
      <c r="AH3922" s="41">
        <v>598</v>
      </c>
      <c r="AI3922" s="41">
        <v>30</v>
      </c>
      <c r="AJ3922" s="41" t="s">
        <v>1357</v>
      </c>
      <c r="AK3922" s="41">
        <v>3</v>
      </c>
      <c r="AL3922" s="186">
        <v>0</v>
      </c>
    </row>
    <row r="3923" spans="31:38" x14ac:dyDescent="0.35">
      <c r="AE3923" s="41" t="str">
        <f t="shared" si="103"/>
        <v>CAPFOR_598_30.1_3_202324</v>
      </c>
      <c r="AF3923" s="41">
        <v>202324</v>
      </c>
      <c r="AG3923" s="41" t="s">
        <v>46</v>
      </c>
      <c r="AH3923" s="41">
        <v>598</v>
      </c>
      <c r="AI3923" s="41">
        <v>30.1</v>
      </c>
      <c r="AJ3923" s="41" t="s">
        <v>3616</v>
      </c>
      <c r="AK3923" s="41">
        <v>3</v>
      </c>
      <c r="AL3923" s="186">
        <v>0</v>
      </c>
    </row>
    <row r="3924" spans="31:38" x14ac:dyDescent="0.35">
      <c r="AE3924" s="41" t="str">
        <f t="shared" si="103"/>
        <v>CAPFOR_598_30.2_3_202324</v>
      </c>
      <c r="AF3924" s="41">
        <v>202324</v>
      </c>
      <c r="AG3924" s="41" t="s">
        <v>46</v>
      </c>
      <c r="AH3924" s="41">
        <v>598</v>
      </c>
      <c r="AI3924" s="41">
        <v>30.2</v>
      </c>
      <c r="AJ3924" s="41" t="s">
        <v>3617</v>
      </c>
      <c r="AK3924" s="41">
        <v>3</v>
      </c>
      <c r="AL3924" s="186">
        <v>0</v>
      </c>
    </row>
    <row r="3925" spans="31:38" x14ac:dyDescent="0.35">
      <c r="AE3925" s="41" t="str">
        <f t="shared" si="103"/>
        <v>CAPFOR_598_31_3_202324</v>
      </c>
      <c r="AF3925" s="41">
        <v>202324</v>
      </c>
      <c r="AG3925" s="41" t="s">
        <v>46</v>
      </c>
      <c r="AH3925" s="41">
        <v>598</v>
      </c>
      <c r="AI3925" s="41">
        <v>31</v>
      </c>
      <c r="AJ3925" s="41" t="s">
        <v>1358</v>
      </c>
      <c r="AK3925" s="41">
        <v>3</v>
      </c>
      <c r="AL3925" s="186">
        <v>37426.656999999999</v>
      </c>
    </row>
    <row r="3926" spans="31:38" x14ac:dyDescent="0.35">
      <c r="AE3926" s="41" t="str">
        <f t="shared" si="103"/>
        <v>CAPFOR_598_31.1_3_202324</v>
      </c>
      <c r="AF3926" s="41">
        <v>202324</v>
      </c>
      <c r="AG3926" s="41" t="s">
        <v>46</v>
      </c>
      <c r="AH3926" s="41">
        <v>598</v>
      </c>
      <c r="AI3926" s="41">
        <v>31.1</v>
      </c>
      <c r="AJ3926" s="41" t="s">
        <v>2038</v>
      </c>
      <c r="AK3926" s="41">
        <v>3</v>
      </c>
      <c r="AL3926" s="186">
        <v>37426.656999999999</v>
      </c>
    </row>
    <row r="3927" spans="31:38" x14ac:dyDescent="0.35">
      <c r="AE3927" s="41" t="str">
        <f t="shared" si="103"/>
        <v>CAPFOR_598_31.2_3_202324</v>
      </c>
      <c r="AF3927" s="41">
        <v>202324</v>
      </c>
      <c r="AG3927" s="41" t="s">
        <v>46</v>
      </c>
      <c r="AH3927" s="41">
        <v>598</v>
      </c>
      <c r="AI3927" s="41">
        <v>31.2</v>
      </c>
      <c r="AJ3927" s="41" t="s">
        <v>2039</v>
      </c>
      <c r="AK3927" s="41">
        <v>3</v>
      </c>
      <c r="AL3927" s="186">
        <v>0</v>
      </c>
    </row>
    <row r="3928" spans="31:38" x14ac:dyDescent="0.35">
      <c r="AE3928" s="41" t="str">
        <f t="shared" si="103"/>
        <v>CAPFOR_598_32_3_202324</v>
      </c>
      <c r="AF3928" s="41">
        <v>202324</v>
      </c>
      <c r="AG3928" s="41" t="s">
        <v>46</v>
      </c>
      <c r="AH3928" s="41">
        <v>598</v>
      </c>
      <c r="AI3928" s="41">
        <v>32</v>
      </c>
      <c r="AJ3928" s="41" t="s">
        <v>3455</v>
      </c>
      <c r="AK3928" s="41">
        <v>3</v>
      </c>
      <c r="AL3928" s="186">
        <v>89822.391999999993</v>
      </c>
    </row>
    <row r="3929" spans="31:38" x14ac:dyDescent="0.35">
      <c r="AE3929" s="41" t="str">
        <f t="shared" si="103"/>
        <v>CAPFOR_598_33_3_202324</v>
      </c>
      <c r="AF3929" s="41">
        <v>202324</v>
      </c>
      <c r="AG3929" s="41" t="s">
        <v>46</v>
      </c>
      <c r="AH3929" s="41">
        <v>598</v>
      </c>
      <c r="AI3929" s="41">
        <v>33</v>
      </c>
      <c r="AJ3929" s="41" t="s">
        <v>2043</v>
      </c>
      <c r="AK3929" s="41">
        <v>3</v>
      </c>
      <c r="AL3929" s="186">
        <v>87509</v>
      </c>
    </row>
    <row r="3930" spans="31:38" x14ac:dyDescent="0.35">
      <c r="AE3930" s="41" t="str">
        <f t="shared" si="103"/>
        <v>CAPFOR_598_33.5_3_202324</v>
      </c>
      <c r="AF3930" s="41">
        <v>202324</v>
      </c>
      <c r="AG3930" s="41" t="s">
        <v>46</v>
      </c>
      <c r="AH3930" s="41">
        <v>598</v>
      </c>
      <c r="AI3930" s="41">
        <v>33.5</v>
      </c>
      <c r="AJ3930" s="41" t="s">
        <v>3281</v>
      </c>
      <c r="AK3930" s="41">
        <v>3</v>
      </c>
      <c r="AL3930" s="186">
        <v>0</v>
      </c>
    </row>
    <row r="3931" spans="31:38" x14ac:dyDescent="0.35">
      <c r="AE3931" s="41" t="str">
        <f t="shared" si="103"/>
        <v>CAPFOR_598_34_3_202324</v>
      </c>
      <c r="AF3931" s="41">
        <v>202324</v>
      </c>
      <c r="AG3931" s="41" t="s">
        <v>46</v>
      </c>
      <c r="AH3931" s="41">
        <v>598</v>
      </c>
      <c r="AI3931" s="41">
        <v>34</v>
      </c>
      <c r="AJ3931" s="41" t="s">
        <v>3456</v>
      </c>
      <c r="AK3931" s="41">
        <v>3</v>
      </c>
      <c r="AL3931" s="186">
        <v>37426.656999999999</v>
      </c>
    </row>
    <row r="3932" spans="31:38" x14ac:dyDescent="0.35">
      <c r="AE3932" s="41" t="str">
        <f t="shared" si="103"/>
        <v>CAPFOR_598_35_3_202324</v>
      </c>
      <c r="AF3932" s="41">
        <v>202324</v>
      </c>
      <c r="AG3932" s="41" t="s">
        <v>46</v>
      </c>
      <c r="AH3932" s="41">
        <v>598</v>
      </c>
      <c r="AI3932" s="41">
        <v>35</v>
      </c>
      <c r="AJ3932" s="41" t="s">
        <v>2044</v>
      </c>
      <c r="AK3932" s="41">
        <v>3</v>
      </c>
      <c r="AL3932" s="186">
        <v>4812</v>
      </c>
    </row>
    <row r="3933" spans="31:38" x14ac:dyDescent="0.35">
      <c r="AE3933" s="41" t="str">
        <f t="shared" si="103"/>
        <v>CAPFOR_598_36_3_202324</v>
      </c>
      <c r="AF3933" s="41">
        <v>202324</v>
      </c>
      <c r="AG3933" s="41" t="s">
        <v>46</v>
      </c>
      <c r="AH3933" s="41">
        <v>598</v>
      </c>
      <c r="AI3933" s="41">
        <v>36</v>
      </c>
      <c r="AJ3933" s="41" t="s">
        <v>3457</v>
      </c>
      <c r="AK3933" s="41">
        <v>3</v>
      </c>
      <c r="AL3933" s="186">
        <v>32614.656999999999</v>
      </c>
    </row>
    <row r="3934" spans="31:38" x14ac:dyDescent="0.35">
      <c r="AE3934" s="41" t="str">
        <f t="shared" si="103"/>
        <v>CAPFOR_598_37_3_202324</v>
      </c>
      <c r="AF3934" s="41">
        <v>202324</v>
      </c>
      <c r="AG3934" s="41" t="s">
        <v>46</v>
      </c>
      <c r="AH3934" s="41">
        <v>598</v>
      </c>
      <c r="AI3934" s="41">
        <v>37</v>
      </c>
      <c r="AJ3934" s="41" t="s">
        <v>3458</v>
      </c>
      <c r="AK3934" s="41">
        <v>3</v>
      </c>
      <c r="AL3934" s="186">
        <v>120123.65700000001</v>
      </c>
    </row>
    <row r="3935" spans="31:38" x14ac:dyDescent="0.35">
      <c r="AE3935" s="41" t="str">
        <f t="shared" si="103"/>
        <v>CAPFOR_598_38_3_202324</v>
      </c>
      <c r="AF3935" s="41">
        <v>202324</v>
      </c>
      <c r="AG3935" s="41" t="s">
        <v>46</v>
      </c>
      <c r="AH3935" s="41">
        <v>598</v>
      </c>
      <c r="AI3935" s="41">
        <v>38</v>
      </c>
      <c r="AJ3935" s="41" t="s">
        <v>2046</v>
      </c>
      <c r="AK3935" s="41">
        <v>3</v>
      </c>
      <c r="AL3935" s="186">
        <v>57975</v>
      </c>
    </row>
    <row r="3936" spans="31:38" x14ac:dyDescent="0.35">
      <c r="AE3936" s="41" t="str">
        <f t="shared" si="103"/>
        <v>CAPFOR_598_39_3_202324</v>
      </c>
      <c r="AF3936" s="41">
        <v>202324</v>
      </c>
      <c r="AG3936" s="41" t="s">
        <v>46</v>
      </c>
      <c r="AH3936" s="41">
        <v>598</v>
      </c>
      <c r="AI3936" s="41">
        <v>39</v>
      </c>
      <c r="AJ3936" s="41" t="s">
        <v>2047</v>
      </c>
      <c r="AK3936" s="41">
        <v>3</v>
      </c>
      <c r="AL3936" s="186">
        <v>7275</v>
      </c>
    </row>
    <row r="3937" spans="31:38" x14ac:dyDescent="0.35">
      <c r="AE3937" s="41" t="str">
        <f t="shared" si="103"/>
        <v>CAPFOR_598_40_3_202324</v>
      </c>
      <c r="AF3937" s="41">
        <v>202324</v>
      </c>
      <c r="AG3937" s="41" t="s">
        <v>46</v>
      </c>
      <c r="AH3937" s="41">
        <v>598</v>
      </c>
      <c r="AI3937" s="41">
        <v>40</v>
      </c>
      <c r="AJ3937" s="41" t="s">
        <v>2048</v>
      </c>
      <c r="AK3937" s="41">
        <v>3</v>
      </c>
      <c r="AL3937" s="186">
        <v>64226</v>
      </c>
    </row>
    <row r="3938" spans="31:38" x14ac:dyDescent="0.35">
      <c r="AE3938" s="41" t="str">
        <f t="shared" si="103"/>
        <v>CAPFOR_598_41_3_202324</v>
      </c>
      <c r="AF3938" s="41">
        <v>202324</v>
      </c>
      <c r="AG3938" s="41" t="s">
        <v>46</v>
      </c>
      <c r="AH3938" s="41">
        <v>598</v>
      </c>
      <c r="AI3938" s="41">
        <v>41</v>
      </c>
      <c r="AJ3938" s="41" t="s">
        <v>2049</v>
      </c>
      <c r="AK3938" s="41">
        <v>3</v>
      </c>
      <c r="AL3938" s="186">
        <v>78674</v>
      </c>
    </row>
    <row r="3939" spans="31:38" x14ac:dyDescent="0.35">
      <c r="AE3939" s="41" t="str">
        <f t="shared" si="103"/>
        <v>CAPFOR_598_42_3_202324</v>
      </c>
      <c r="AF3939" s="41">
        <v>202324</v>
      </c>
      <c r="AG3939" s="41" t="s">
        <v>46</v>
      </c>
      <c r="AH3939" s="41">
        <v>598</v>
      </c>
      <c r="AI3939" s="41">
        <v>42</v>
      </c>
      <c r="AJ3939" s="41" t="s">
        <v>2050</v>
      </c>
      <c r="AK3939" s="41">
        <v>3</v>
      </c>
      <c r="AL3939" s="186">
        <v>6244</v>
      </c>
    </row>
    <row r="3940" spans="31:38" x14ac:dyDescent="0.35">
      <c r="AE3940" s="41" t="str">
        <f t="shared" si="103"/>
        <v>CAPFOR_598_43_3_202324</v>
      </c>
      <c r="AF3940" s="41">
        <v>202324</v>
      </c>
      <c r="AG3940" s="41" t="s">
        <v>46</v>
      </c>
      <c r="AH3940" s="41">
        <v>598</v>
      </c>
      <c r="AI3940" s="41">
        <v>43</v>
      </c>
      <c r="AJ3940" s="41" t="s">
        <v>2051</v>
      </c>
      <c r="AK3940" s="41">
        <v>3</v>
      </c>
      <c r="AL3940" s="186">
        <v>89622</v>
      </c>
    </row>
    <row r="3941" spans="31:38" x14ac:dyDescent="0.35">
      <c r="AE3941" s="41" t="str">
        <f t="shared" si="103"/>
        <v>CAPFOR_598_44_3_202324</v>
      </c>
      <c r="AF3941" s="41">
        <v>202324</v>
      </c>
      <c r="AG3941" s="41" t="s">
        <v>46</v>
      </c>
      <c r="AH3941" s="41">
        <v>598</v>
      </c>
      <c r="AI3941" s="41">
        <v>44</v>
      </c>
      <c r="AJ3941" s="41" t="s">
        <v>3261</v>
      </c>
      <c r="AK3941" s="41">
        <v>3</v>
      </c>
      <c r="AL3941" s="186">
        <v>137340</v>
      </c>
    </row>
    <row r="3942" spans="31:38" x14ac:dyDescent="0.35">
      <c r="AE3942" s="41" t="str">
        <f t="shared" si="103"/>
        <v>CAPFOR_598_45_3_202324</v>
      </c>
      <c r="AF3942" s="41">
        <v>202324</v>
      </c>
      <c r="AG3942" s="41" t="s">
        <v>46</v>
      </c>
      <c r="AH3942" s="41">
        <v>598</v>
      </c>
      <c r="AI3942" s="41">
        <v>45</v>
      </c>
      <c r="AJ3942" s="41" t="s">
        <v>3262</v>
      </c>
      <c r="AK3942" s="41">
        <v>3</v>
      </c>
      <c r="AL3942" s="186">
        <v>175569</v>
      </c>
    </row>
    <row r="3943" spans="31:38" x14ac:dyDescent="0.35">
      <c r="AE3943" s="41" t="str">
        <f t="shared" si="103"/>
        <v>CAPFOR_598_46_3_202324</v>
      </c>
      <c r="AF3943" s="41">
        <v>202324</v>
      </c>
      <c r="AG3943" s="41" t="s">
        <v>46</v>
      </c>
      <c r="AH3943" s="41">
        <v>598</v>
      </c>
      <c r="AI3943" s="41">
        <v>46</v>
      </c>
      <c r="AJ3943" s="41" t="s">
        <v>2060</v>
      </c>
      <c r="AK3943" s="41">
        <v>3</v>
      </c>
      <c r="AL3943" s="186">
        <v>0</v>
      </c>
    </row>
    <row r="3944" spans="31:38" x14ac:dyDescent="0.35">
      <c r="AE3944" s="41" t="str">
        <f t="shared" si="103"/>
        <v>CAPFOR_598_47_3_202324</v>
      </c>
      <c r="AF3944" s="41">
        <v>202324</v>
      </c>
      <c r="AG3944" s="41" t="s">
        <v>46</v>
      </c>
      <c r="AH3944" s="41">
        <v>598</v>
      </c>
      <c r="AI3944" s="41">
        <v>47</v>
      </c>
      <c r="AJ3944" s="41" t="s">
        <v>2061</v>
      </c>
      <c r="AK3944" s="41">
        <v>3</v>
      </c>
      <c r="AL3944" s="186">
        <v>0</v>
      </c>
    </row>
    <row r="3945" spans="31:38" x14ac:dyDescent="0.35">
      <c r="AE3945" s="41" t="str">
        <f t="shared" si="103"/>
        <v>CAPFOR_598_48_3_202324</v>
      </c>
      <c r="AF3945" s="41">
        <v>202324</v>
      </c>
      <c r="AG3945" s="41" t="s">
        <v>46</v>
      </c>
      <c r="AH3945" s="41">
        <v>598</v>
      </c>
      <c r="AI3945" s="41">
        <v>48</v>
      </c>
      <c r="AJ3945" s="41" t="s">
        <v>2029</v>
      </c>
      <c r="AK3945" s="41">
        <v>3</v>
      </c>
      <c r="AL3945" s="186">
        <v>0</v>
      </c>
    </row>
    <row r="3946" spans="31:38" x14ac:dyDescent="0.35">
      <c r="AE3946" s="41" t="str">
        <f t="shared" si="103"/>
        <v>CAPFOR_598_49_3_202324</v>
      </c>
      <c r="AF3946" s="41">
        <v>202324</v>
      </c>
      <c r="AG3946" s="41" t="s">
        <v>46</v>
      </c>
      <c r="AH3946" s="41">
        <v>598</v>
      </c>
      <c r="AI3946" s="41">
        <v>49</v>
      </c>
      <c r="AJ3946" s="41" t="s">
        <v>2030</v>
      </c>
      <c r="AK3946" s="41">
        <v>3</v>
      </c>
      <c r="AL3946" s="186">
        <v>0</v>
      </c>
    </row>
    <row r="3947" spans="31:38" x14ac:dyDescent="0.35">
      <c r="AE3947" s="41" t="str">
        <f t="shared" si="103"/>
        <v>CAPFOR_598_50_3_202324</v>
      </c>
      <c r="AF3947" s="41">
        <v>202324</v>
      </c>
      <c r="AG3947" s="41" t="s">
        <v>46</v>
      </c>
      <c r="AH3947" s="41">
        <v>598</v>
      </c>
      <c r="AI3947" s="41">
        <v>50</v>
      </c>
      <c r="AJ3947" s="41" t="s">
        <v>2031</v>
      </c>
      <c r="AK3947" s="41">
        <v>3</v>
      </c>
      <c r="AL3947" s="186">
        <v>5828.4949999999999</v>
      </c>
    </row>
    <row r="3948" spans="31:38" x14ac:dyDescent="0.35">
      <c r="AE3948" s="41" t="str">
        <f t="shared" si="103"/>
        <v>CAPFOR_600_1_1_202324</v>
      </c>
      <c r="AF3948" s="41">
        <v>202324</v>
      </c>
      <c r="AG3948" s="41" t="s">
        <v>46</v>
      </c>
      <c r="AH3948" s="41">
        <v>600</v>
      </c>
      <c r="AI3948" s="41">
        <v>1</v>
      </c>
      <c r="AJ3948" s="41" t="s">
        <v>1334</v>
      </c>
      <c r="AK3948" s="41">
        <v>1</v>
      </c>
      <c r="AL3948" s="186">
        <v>544453.35580000002</v>
      </c>
    </row>
    <row r="3949" spans="31:38" x14ac:dyDescent="0.35">
      <c r="AE3949" s="41" t="str">
        <f t="shared" si="103"/>
        <v>CAPFOR_600_2_1_202324</v>
      </c>
      <c r="AF3949" s="41">
        <v>202324</v>
      </c>
      <c r="AG3949" s="41" t="s">
        <v>46</v>
      </c>
      <c r="AH3949" s="41">
        <v>600</v>
      </c>
      <c r="AI3949" s="41">
        <v>2</v>
      </c>
      <c r="AJ3949" s="41" t="s">
        <v>3254</v>
      </c>
      <c r="AK3949" s="41">
        <v>1</v>
      </c>
      <c r="AL3949" s="186">
        <v>34587.396000000001</v>
      </c>
    </row>
    <row r="3950" spans="31:38" x14ac:dyDescent="0.35">
      <c r="AE3950" s="41" t="str">
        <f t="shared" si="103"/>
        <v>CAPFOR_600_3_1_202324</v>
      </c>
      <c r="AF3950" s="41">
        <v>202324</v>
      </c>
      <c r="AG3950" s="41" t="s">
        <v>46</v>
      </c>
      <c r="AH3950" s="41">
        <v>600</v>
      </c>
      <c r="AI3950" s="41">
        <v>3</v>
      </c>
      <c r="AJ3950" s="41" t="s">
        <v>3165</v>
      </c>
      <c r="AK3950" s="41">
        <v>1</v>
      </c>
      <c r="AL3950" s="186">
        <v>230955.79055999999</v>
      </c>
    </row>
    <row r="3951" spans="31:38" x14ac:dyDescent="0.35">
      <c r="AE3951" s="41" t="str">
        <f t="shared" si="103"/>
        <v>CAPFOR_600_4_1_202324</v>
      </c>
      <c r="AF3951" s="41">
        <v>202324</v>
      </c>
      <c r="AG3951" s="41" t="s">
        <v>46</v>
      </c>
      <c r="AH3951" s="41">
        <v>600</v>
      </c>
      <c r="AI3951" s="41">
        <v>4</v>
      </c>
      <c r="AJ3951" s="41" t="s">
        <v>3255</v>
      </c>
      <c r="AK3951" s="41">
        <v>1</v>
      </c>
      <c r="AL3951" s="186">
        <v>126925.60345</v>
      </c>
    </row>
    <row r="3952" spans="31:38" x14ac:dyDescent="0.35">
      <c r="AE3952" s="41" t="str">
        <f t="shared" si="103"/>
        <v>CAPFOR_600_5_1_202324</v>
      </c>
      <c r="AF3952" s="41">
        <v>202324</v>
      </c>
      <c r="AG3952" s="41" t="s">
        <v>46</v>
      </c>
      <c r="AH3952" s="41">
        <v>600</v>
      </c>
      <c r="AI3952" s="41">
        <v>5</v>
      </c>
      <c r="AJ3952" s="41" t="s">
        <v>664</v>
      </c>
      <c r="AK3952" s="41">
        <v>1</v>
      </c>
      <c r="AL3952" s="186">
        <v>193053.00889999999</v>
      </c>
    </row>
    <row r="3953" spans="31:38" x14ac:dyDescent="0.35">
      <c r="AE3953" s="41" t="str">
        <f t="shared" si="103"/>
        <v>CAPFOR_600_6_1_202324</v>
      </c>
      <c r="AF3953" s="41">
        <v>202324</v>
      </c>
      <c r="AG3953" s="41" t="s">
        <v>46</v>
      </c>
      <c r="AH3953" s="41">
        <v>600</v>
      </c>
      <c r="AI3953" s="41">
        <v>6</v>
      </c>
      <c r="AJ3953" s="41" t="s">
        <v>3192</v>
      </c>
      <c r="AK3953" s="41">
        <v>1</v>
      </c>
      <c r="AL3953" s="186">
        <v>352593.53909999999</v>
      </c>
    </row>
    <row r="3954" spans="31:38" x14ac:dyDescent="0.35">
      <c r="AE3954" s="41" t="str">
        <f t="shared" si="103"/>
        <v>CAPFOR_600_7_1_202324</v>
      </c>
      <c r="AF3954" s="41">
        <v>202324</v>
      </c>
      <c r="AG3954" s="41" t="s">
        <v>46</v>
      </c>
      <c r="AH3954" s="41">
        <v>600</v>
      </c>
      <c r="AI3954" s="41">
        <v>7</v>
      </c>
      <c r="AJ3954" s="41" t="s">
        <v>2157</v>
      </c>
      <c r="AK3954" s="41">
        <v>1</v>
      </c>
      <c r="AL3954" s="186">
        <v>132901.58899999998</v>
      </c>
    </row>
    <row r="3955" spans="31:38" x14ac:dyDescent="0.35">
      <c r="AE3955" s="41" t="str">
        <f t="shared" si="103"/>
        <v>CAPFOR_600_8_1_202324</v>
      </c>
      <c r="AF3955" s="41">
        <v>202324</v>
      </c>
      <c r="AG3955" s="41" t="s">
        <v>46</v>
      </c>
      <c r="AH3955" s="41">
        <v>600</v>
      </c>
      <c r="AI3955" s="41">
        <v>8</v>
      </c>
      <c r="AJ3955" s="41" t="s">
        <v>3449</v>
      </c>
      <c r="AK3955" s="41">
        <v>1</v>
      </c>
      <c r="AL3955" s="186">
        <v>805473.74045000004</v>
      </c>
    </row>
    <row r="3956" spans="31:38" x14ac:dyDescent="0.35">
      <c r="AE3956" s="41" t="str">
        <f t="shared" si="103"/>
        <v>CAPFOR_600_9_1_202324</v>
      </c>
      <c r="AF3956" s="41">
        <v>202324</v>
      </c>
      <c r="AG3956" s="41" t="s">
        <v>46</v>
      </c>
      <c r="AH3956" s="41">
        <v>600</v>
      </c>
      <c r="AI3956" s="41">
        <v>9</v>
      </c>
      <c r="AJ3956" s="41" t="s">
        <v>2322</v>
      </c>
      <c r="AK3956" s="41">
        <v>1</v>
      </c>
      <c r="AL3956" s="186">
        <v>467992.30423000001</v>
      </c>
    </row>
    <row r="3957" spans="31:38" x14ac:dyDescent="0.35">
      <c r="AE3957" s="41" t="str">
        <f t="shared" si="103"/>
        <v>CAPFOR_600_10_1_202324</v>
      </c>
      <c r="AF3957" s="41">
        <v>202324</v>
      </c>
      <c r="AG3957" s="41" t="s">
        <v>46</v>
      </c>
      <c r="AH3957" s="41">
        <v>600</v>
      </c>
      <c r="AI3957" s="41">
        <v>10</v>
      </c>
      <c r="AJ3957" s="41" t="s">
        <v>3196</v>
      </c>
      <c r="AK3957" s="41">
        <v>1</v>
      </c>
      <c r="AL3957" s="186">
        <v>81928.247999999992</v>
      </c>
    </row>
    <row r="3958" spans="31:38" x14ac:dyDescent="0.35">
      <c r="AE3958" s="41" t="str">
        <f t="shared" si="103"/>
        <v>CAPFOR_600_11_1_202324</v>
      </c>
      <c r="AF3958" s="41">
        <v>202324</v>
      </c>
      <c r="AG3958" s="41" t="s">
        <v>46</v>
      </c>
      <c r="AH3958" s="41">
        <v>600</v>
      </c>
      <c r="AI3958" s="41">
        <v>11</v>
      </c>
      <c r="AJ3958" s="41" t="s">
        <v>3450</v>
      </c>
      <c r="AK3958" s="41">
        <v>1</v>
      </c>
      <c r="AL3958" s="186">
        <v>549920.55223000003</v>
      </c>
    </row>
    <row r="3959" spans="31:38" x14ac:dyDescent="0.35">
      <c r="AE3959" s="41" t="str">
        <f t="shared" si="103"/>
        <v>CAPFOR_600_12_1_202324</v>
      </c>
      <c r="AF3959" s="41">
        <v>202324</v>
      </c>
      <c r="AG3959" s="41" t="s">
        <v>46</v>
      </c>
      <c r="AH3959" s="41">
        <v>600</v>
      </c>
      <c r="AI3959" s="41">
        <v>12</v>
      </c>
      <c r="AJ3959" s="41" t="s">
        <v>3170</v>
      </c>
      <c r="AK3959" s="41">
        <v>1</v>
      </c>
      <c r="AL3959" s="186">
        <v>116730.39199999999</v>
      </c>
    </row>
    <row r="3960" spans="31:38" x14ac:dyDescent="0.35">
      <c r="AE3960" s="41" t="str">
        <f t="shared" si="103"/>
        <v>CAPFOR_600_13_1_202324</v>
      </c>
      <c r="AF3960" s="41">
        <v>202324</v>
      </c>
      <c r="AG3960" s="41" t="s">
        <v>46</v>
      </c>
      <c r="AH3960" s="41">
        <v>600</v>
      </c>
      <c r="AI3960" s="41">
        <v>13</v>
      </c>
      <c r="AJ3960" s="41" t="s">
        <v>3451</v>
      </c>
      <c r="AK3960" s="41">
        <v>1</v>
      </c>
      <c r="AL3960" s="186">
        <v>2282121.2270399998</v>
      </c>
    </row>
    <row r="3961" spans="31:38" x14ac:dyDescent="0.35">
      <c r="AE3961" s="41" t="str">
        <f t="shared" si="103"/>
        <v>CAPFOR_600_14_1_202324</v>
      </c>
      <c r="AF3961" s="41">
        <v>202324</v>
      </c>
      <c r="AG3961" s="41" t="s">
        <v>46</v>
      </c>
      <c r="AH3961" s="41">
        <v>600</v>
      </c>
      <c r="AI3961" s="41">
        <v>14</v>
      </c>
      <c r="AJ3961" s="41" t="s">
        <v>3452</v>
      </c>
      <c r="AK3961" s="41">
        <v>1</v>
      </c>
      <c r="AL3961" s="186">
        <v>0</v>
      </c>
    </row>
    <row r="3962" spans="31:38" x14ac:dyDescent="0.35">
      <c r="AE3962" s="41" t="str">
        <f t="shared" si="103"/>
        <v>CAPFOR_600_15_1_202324</v>
      </c>
      <c r="AF3962" s="41">
        <v>202324</v>
      </c>
      <c r="AG3962" s="41" t="s">
        <v>46</v>
      </c>
      <c r="AH3962" s="41">
        <v>600</v>
      </c>
      <c r="AI3962" s="41">
        <v>15</v>
      </c>
      <c r="AJ3962" s="41" t="s">
        <v>3256</v>
      </c>
      <c r="AK3962" s="41">
        <v>1</v>
      </c>
      <c r="AL3962" s="186">
        <v>0</v>
      </c>
    </row>
    <row r="3963" spans="31:38" x14ac:dyDescent="0.35">
      <c r="AE3963" s="41" t="str">
        <f t="shared" si="103"/>
        <v>CAPFOR_600_16_1_202324</v>
      </c>
      <c r="AF3963" s="41">
        <v>202324</v>
      </c>
      <c r="AG3963" s="41" t="s">
        <v>46</v>
      </c>
      <c r="AH3963" s="41">
        <v>600</v>
      </c>
      <c r="AI3963" s="41">
        <v>16</v>
      </c>
      <c r="AJ3963" s="41" t="s">
        <v>3453</v>
      </c>
      <c r="AK3963" s="41">
        <v>1</v>
      </c>
      <c r="AL3963" s="186">
        <v>2282121.2270399998</v>
      </c>
    </row>
    <row r="3964" spans="31:38" x14ac:dyDescent="0.35">
      <c r="AE3964" s="41" t="str">
        <f t="shared" si="103"/>
        <v>CAPFOR_600_17_1_202324</v>
      </c>
      <c r="AF3964" s="41">
        <v>202324</v>
      </c>
      <c r="AG3964" s="41" t="s">
        <v>46</v>
      </c>
      <c r="AH3964" s="41">
        <v>600</v>
      </c>
      <c r="AI3964" s="41">
        <v>17</v>
      </c>
      <c r="AJ3964" s="41" t="s">
        <v>2010</v>
      </c>
      <c r="AK3964" s="41">
        <v>1</v>
      </c>
      <c r="AL3964" s="186">
        <v>0</v>
      </c>
    </row>
    <row r="3965" spans="31:38" x14ac:dyDescent="0.35">
      <c r="AE3965" s="276" t="str">
        <f t="shared" si="103"/>
        <v>CAPFOR_600_17.1_1_202324</v>
      </c>
      <c r="AF3965" s="276">
        <v>202324</v>
      </c>
      <c r="AG3965" s="276" t="s">
        <v>46</v>
      </c>
      <c r="AH3965" s="276">
        <v>600</v>
      </c>
      <c r="AI3965" s="276">
        <v>17.100000000000001</v>
      </c>
      <c r="AJ3965" s="276" t="s">
        <v>3494</v>
      </c>
      <c r="AK3965" s="276">
        <v>1</v>
      </c>
      <c r="AL3965" s="277">
        <v>96920.392999999996</v>
      </c>
    </row>
    <row r="3966" spans="31:38" x14ac:dyDescent="0.35">
      <c r="AE3966" s="276" t="str">
        <f t="shared" si="103"/>
        <v>CAPFOR_600_19_3_202324</v>
      </c>
      <c r="AF3966" s="276">
        <v>202324</v>
      </c>
      <c r="AG3966" s="276" t="s">
        <v>46</v>
      </c>
      <c r="AH3966" s="276">
        <v>600</v>
      </c>
      <c r="AI3966" s="276">
        <v>19</v>
      </c>
      <c r="AJ3966" s="276" t="s">
        <v>3258</v>
      </c>
      <c r="AK3966" s="276">
        <v>3</v>
      </c>
      <c r="AL3966" s="277">
        <v>2282121.2270399998</v>
      </c>
    </row>
    <row r="3967" spans="31:38" x14ac:dyDescent="0.35">
      <c r="AE3967" s="276" t="str">
        <f t="shared" si="103"/>
        <v>CAPFOR_600_20_3_202324</v>
      </c>
      <c r="AF3967" s="276">
        <v>202324</v>
      </c>
      <c r="AG3967" s="276" t="s">
        <v>46</v>
      </c>
      <c r="AH3967" s="276">
        <v>600</v>
      </c>
      <c r="AI3967" s="276">
        <v>20</v>
      </c>
      <c r="AJ3967" s="276" t="s">
        <v>1308</v>
      </c>
      <c r="AK3967" s="276">
        <v>3</v>
      </c>
      <c r="AL3967" s="277">
        <v>2516</v>
      </c>
    </row>
    <row r="3968" spans="31:38" x14ac:dyDescent="0.35">
      <c r="AE3968" s="276" t="str">
        <f t="shared" si="103"/>
        <v>CAPFOR_600_21_3_202324</v>
      </c>
      <c r="AF3968" s="276">
        <v>202324</v>
      </c>
      <c r="AG3968" s="276" t="s">
        <v>46</v>
      </c>
      <c r="AH3968" s="276">
        <v>600</v>
      </c>
      <c r="AI3968" s="276">
        <v>21</v>
      </c>
      <c r="AJ3968" s="276" t="s">
        <v>1309</v>
      </c>
      <c r="AK3968" s="276">
        <v>3</v>
      </c>
      <c r="AL3968" s="277">
        <v>51059.201999999997</v>
      </c>
    </row>
    <row r="3969" spans="31:38" x14ac:dyDescent="0.35">
      <c r="AE3969" s="276" t="str">
        <f t="shared" si="103"/>
        <v>CAPFOR_600_22_3_202324</v>
      </c>
      <c r="AF3969" s="276">
        <v>202324</v>
      </c>
      <c r="AG3969" s="276" t="s">
        <v>46</v>
      </c>
      <c r="AH3969" s="276">
        <v>600</v>
      </c>
      <c r="AI3969" s="276">
        <v>22</v>
      </c>
      <c r="AJ3969" s="276" t="s">
        <v>3454</v>
      </c>
      <c r="AK3969" s="276">
        <v>3</v>
      </c>
      <c r="AL3969" s="277">
        <v>53575.201999999997</v>
      </c>
    </row>
    <row r="3970" spans="31:38" x14ac:dyDescent="0.35">
      <c r="AE3970" s="276" t="str">
        <f t="shared" si="103"/>
        <v>CAPFOR_600_23_3_202324</v>
      </c>
      <c r="AF3970" s="276">
        <v>202324</v>
      </c>
      <c r="AG3970" s="276" t="s">
        <v>46</v>
      </c>
      <c r="AH3970" s="276">
        <v>600</v>
      </c>
      <c r="AI3970" s="276">
        <v>23</v>
      </c>
      <c r="AJ3970" s="276" t="s">
        <v>2027</v>
      </c>
      <c r="AK3970" s="276">
        <v>3</v>
      </c>
      <c r="AL3970" s="277">
        <v>684820.27011000004</v>
      </c>
    </row>
    <row r="3971" spans="31:38" x14ac:dyDescent="0.35">
      <c r="AE3971" s="276" t="str">
        <f t="shared" si="103"/>
        <v>CAPFOR_600_25_3_202324</v>
      </c>
      <c r="AF3971" s="276">
        <v>202324</v>
      </c>
      <c r="AG3971" s="276" t="s">
        <v>46</v>
      </c>
      <c r="AH3971" s="276">
        <v>600</v>
      </c>
      <c r="AI3971" s="276">
        <v>25</v>
      </c>
      <c r="AJ3971" s="276" t="s">
        <v>1370</v>
      </c>
      <c r="AK3971" s="276">
        <v>3</v>
      </c>
      <c r="AL3971" s="277">
        <v>192703.72255999999</v>
      </c>
    </row>
    <row r="3972" spans="31:38" x14ac:dyDescent="0.35">
      <c r="AE3972" s="276" t="str">
        <f t="shared" si="103"/>
        <v>CAPFOR_600_26_3_202324</v>
      </c>
      <c r="AF3972" s="276">
        <v>202324</v>
      </c>
      <c r="AG3972" s="276" t="s">
        <v>46</v>
      </c>
      <c r="AH3972" s="276">
        <v>600</v>
      </c>
      <c r="AI3972" s="276">
        <v>26</v>
      </c>
      <c r="AJ3972" s="276" t="s">
        <v>2032</v>
      </c>
      <c r="AK3972" s="276">
        <v>3</v>
      </c>
      <c r="AL3972" s="277">
        <v>107539.56299999999</v>
      </c>
    </row>
    <row r="3973" spans="31:38" x14ac:dyDescent="0.35">
      <c r="AE3973" s="276" t="str">
        <f t="shared" si="103"/>
        <v>CAPFOR_600_27_3_202324</v>
      </c>
      <c r="AF3973" s="276">
        <v>202324</v>
      </c>
      <c r="AG3973" s="276" t="s">
        <v>46</v>
      </c>
      <c r="AH3973" s="276">
        <v>600</v>
      </c>
      <c r="AI3973" s="276">
        <v>27</v>
      </c>
      <c r="AJ3973" s="276" t="s">
        <v>2033</v>
      </c>
      <c r="AK3973" s="276">
        <v>3</v>
      </c>
      <c r="AL3973" s="277">
        <v>60435</v>
      </c>
    </row>
    <row r="3974" spans="31:38" x14ac:dyDescent="0.35">
      <c r="AE3974" s="276" t="str">
        <f t="shared" ref="AE3974:AE4001" si="104">AG3974&amp;"_"&amp;AH3974&amp;"_"&amp;AI3974&amp;"_"&amp;AK3974&amp;"_"&amp;AF3974</f>
        <v>CAPFOR_600_28_3_202324</v>
      </c>
      <c r="AF3974" s="276">
        <v>202324</v>
      </c>
      <c r="AG3974" s="276" t="s">
        <v>46</v>
      </c>
      <c r="AH3974" s="276">
        <v>600</v>
      </c>
      <c r="AI3974" s="276">
        <v>28</v>
      </c>
      <c r="AJ3974" s="276" t="s">
        <v>2034</v>
      </c>
      <c r="AK3974" s="276">
        <v>3</v>
      </c>
      <c r="AL3974" s="277">
        <v>223928.86199999999</v>
      </c>
    </row>
    <row r="3975" spans="31:38" x14ac:dyDescent="0.35">
      <c r="AE3975" s="276" t="str">
        <f t="shared" si="104"/>
        <v>CAPFOR_600_29_3_202324</v>
      </c>
      <c r="AF3975" s="276">
        <v>202324</v>
      </c>
      <c r="AG3975" s="276" t="s">
        <v>46</v>
      </c>
      <c r="AH3975" s="276">
        <v>600</v>
      </c>
      <c r="AI3975" s="276">
        <v>29</v>
      </c>
      <c r="AJ3975" s="276" t="s">
        <v>2035</v>
      </c>
      <c r="AK3975" s="276">
        <v>3</v>
      </c>
      <c r="AL3975" s="277">
        <v>129972.0503</v>
      </c>
    </row>
    <row r="3976" spans="31:38" x14ac:dyDescent="0.35">
      <c r="AE3976" s="276" t="str">
        <f t="shared" si="104"/>
        <v>CAPFOR_600_30_3_202324</v>
      </c>
      <c r="AF3976" s="276">
        <v>202324</v>
      </c>
      <c r="AG3976" s="276" t="s">
        <v>46</v>
      </c>
      <c r="AH3976" s="276">
        <v>600</v>
      </c>
      <c r="AI3976" s="276">
        <v>30</v>
      </c>
      <c r="AJ3976" s="276" t="s">
        <v>1357</v>
      </c>
      <c r="AK3976" s="276">
        <v>3</v>
      </c>
      <c r="AL3976" s="277">
        <v>155534.93979999999</v>
      </c>
    </row>
    <row r="3977" spans="31:38" x14ac:dyDescent="0.35">
      <c r="AE3977" s="276" t="str">
        <f t="shared" si="104"/>
        <v>CAPFOR_600_30.1_3_202324</v>
      </c>
      <c r="AF3977" s="276">
        <v>202324</v>
      </c>
      <c r="AG3977" s="276" t="s">
        <v>46</v>
      </c>
      <c r="AH3977" s="276">
        <v>600</v>
      </c>
      <c r="AI3977" s="276">
        <v>30.1</v>
      </c>
      <c r="AJ3977" s="276" t="s">
        <v>3616</v>
      </c>
      <c r="AK3977" s="276">
        <v>3</v>
      </c>
      <c r="AL3977" s="277">
        <v>155534.93979999999</v>
      </c>
    </row>
    <row r="3978" spans="31:38" x14ac:dyDescent="0.35">
      <c r="AE3978" s="276" t="str">
        <f t="shared" si="104"/>
        <v>CAPFOR_600_30.2_3_202324</v>
      </c>
      <c r="AF3978" s="276">
        <v>202324</v>
      </c>
      <c r="AG3978" s="276" t="s">
        <v>46</v>
      </c>
      <c r="AH3978" s="276">
        <v>600</v>
      </c>
      <c r="AI3978" s="276">
        <v>30.2</v>
      </c>
      <c r="AJ3978" s="276" t="s">
        <v>3617</v>
      </c>
      <c r="AK3978" s="276">
        <v>3</v>
      </c>
      <c r="AL3978" s="277">
        <v>0</v>
      </c>
    </row>
    <row r="3979" spans="31:38" x14ac:dyDescent="0.35">
      <c r="AE3979" s="276" t="str">
        <f t="shared" si="104"/>
        <v>CAPFOR_600_31_3_202324</v>
      </c>
      <c r="AF3979" s="276">
        <v>202324</v>
      </c>
      <c r="AG3979" s="276" t="s">
        <v>46</v>
      </c>
      <c r="AH3979" s="276">
        <v>600</v>
      </c>
      <c r="AI3979" s="276">
        <v>31</v>
      </c>
      <c r="AJ3979" s="276" t="s">
        <v>1358</v>
      </c>
      <c r="AK3979" s="276">
        <v>3</v>
      </c>
      <c r="AL3979" s="277">
        <v>727187.01596000011</v>
      </c>
    </row>
    <row r="3980" spans="31:38" x14ac:dyDescent="0.35">
      <c r="AE3980" s="276" t="str">
        <f t="shared" si="104"/>
        <v>CAPFOR_600_31.1_3_202324</v>
      </c>
      <c r="AF3980" s="276">
        <v>202324</v>
      </c>
      <c r="AG3980" s="276" t="s">
        <v>46</v>
      </c>
      <c r="AH3980" s="276">
        <v>600</v>
      </c>
      <c r="AI3980" s="276">
        <v>31.1</v>
      </c>
      <c r="AJ3980" s="276" t="s">
        <v>2038</v>
      </c>
      <c r="AK3980" s="276">
        <v>3</v>
      </c>
      <c r="AL3980" s="277">
        <v>502554.85996000003</v>
      </c>
    </row>
    <row r="3981" spans="31:38" x14ac:dyDescent="0.35">
      <c r="AE3981" s="276" t="str">
        <f t="shared" si="104"/>
        <v>CAPFOR_600_31.2_3_202324</v>
      </c>
      <c r="AF3981" s="276">
        <v>202324</v>
      </c>
      <c r="AG3981" s="276" t="s">
        <v>46</v>
      </c>
      <c r="AH3981" s="276">
        <v>600</v>
      </c>
      <c r="AI3981" s="276">
        <v>31.2</v>
      </c>
      <c r="AJ3981" s="276" t="s">
        <v>2039</v>
      </c>
      <c r="AK3981" s="276">
        <v>3</v>
      </c>
      <c r="AL3981" s="277">
        <v>224632.15600000002</v>
      </c>
    </row>
    <row r="3982" spans="31:38" x14ac:dyDescent="0.35">
      <c r="AE3982" s="276" t="str">
        <f t="shared" si="104"/>
        <v>CAPFOR_600_32_3_202324</v>
      </c>
      <c r="AF3982" s="276">
        <v>202324</v>
      </c>
      <c r="AG3982" s="276" t="s">
        <v>46</v>
      </c>
      <c r="AH3982" s="276">
        <v>600</v>
      </c>
      <c r="AI3982" s="276">
        <v>32</v>
      </c>
      <c r="AJ3982" s="276" t="s">
        <v>3455</v>
      </c>
      <c r="AK3982" s="276">
        <v>3</v>
      </c>
      <c r="AL3982" s="277">
        <v>2282121.4237299999</v>
      </c>
    </row>
    <row r="3983" spans="31:38" x14ac:dyDescent="0.35">
      <c r="AE3983" s="276" t="str">
        <f t="shared" si="104"/>
        <v>CAPFOR_600_33_3_202324</v>
      </c>
      <c r="AF3983" s="276">
        <v>202324</v>
      </c>
      <c r="AG3983" s="276" t="s">
        <v>46</v>
      </c>
      <c r="AH3983" s="276">
        <v>600</v>
      </c>
      <c r="AI3983" s="276">
        <v>33</v>
      </c>
      <c r="AJ3983" s="276" t="s">
        <v>2043</v>
      </c>
      <c r="AK3983" s="276">
        <v>3</v>
      </c>
      <c r="AL3983" s="277">
        <v>7435652.2827571901</v>
      </c>
    </row>
    <row r="3984" spans="31:38" x14ac:dyDescent="0.35">
      <c r="AE3984" s="276" t="str">
        <f t="shared" si="104"/>
        <v>CAPFOR_600_33.5_3_202324</v>
      </c>
      <c r="AF3984" s="276">
        <v>202324</v>
      </c>
      <c r="AG3984" s="276" t="s">
        <v>46</v>
      </c>
      <c r="AH3984" s="276">
        <v>600</v>
      </c>
      <c r="AI3984" s="276">
        <v>33.5</v>
      </c>
      <c r="AJ3984" s="276" t="s">
        <v>3281</v>
      </c>
      <c r="AK3984" s="276">
        <v>3</v>
      </c>
      <c r="AL3984" s="277">
        <v>41341.104205528616</v>
      </c>
    </row>
    <row r="3985" spans="31:38" x14ac:dyDescent="0.35">
      <c r="AE3985" s="276" t="str">
        <f t="shared" si="104"/>
        <v>CAPFOR_600_34_3_202324</v>
      </c>
      <c r="AF3985" s="276">
        <v>202324</v>
      </c>
      <c r="AG3985" s="276" t="s">
        <v>46</v>
      </c>
      <c r="AH3985" s="276">
        <v>600</v>
      </c>
      <c r="AI3985" s="276">
        <v>34</v>
      </c>
      <c r="AJ3985" s="276" t="s">
        <v>3456</v>
      </c>
      <c r="AK3985" s="276">
        <v>3</v>
      </c>
      <c r="AL3985" s="277">
        <v>924063.05996552866</v>
      </c>
    </row>
    <row r="3986" spans="31:38" x14ac:dyDescent="0.35">
      <c r="AE3986" s="276" t="str">
        <f t="shared" si="104"/>
        <v>CAPFOR_600_35_3_202324</v>
      </c>
      <c r="AF3986" s="276">
        <v>202324</v>
      </c>
      <c r="AG3986" s="276" t="s">
        <v>46</v>
      </c>
      <c r="AH3986" s="276">
        <v>600</v>
      </c>
      <c r="AI3986" s="276">
        <v>35</v>
      </c>
      <c r="AJ3986" s="276" t="s">
        <v>2044</v>
      </c>
      <c r="AK3986" s="276">
        <v>3</v>
      </c>
      <c r="AL3986" s="277">
        <v>227983.09936952378</v>
      </c>
    </row>
    <row r="3987" spans="31:38" x14ac:dyDescent="0.35">
      <c r="AE3987" s="276" t="str">
        <f t="shared" si="104"/>
        <v>CAPFOR_600_36_3_202324</v>
      </c>
      <c r="AF3987" s="276">
        <v>202324</v>
      </c>
      <c r="AG3987" s="276" t="s">
        <v>46</v>
      </c>
      <c r="AH3987" s="276">
        <v>600</v>
      </c>
      <c r="AI3987" s="276">
        <v>36</v>
      </c>
      <c r="AJ3987" s="276" t="s">
        <v>3457</v>
      </c>
      <c r="AK3987" s="276">
        <v>3</v>
      </c>
      <c r="AL3987" s="277">
        <v>696079.96059600485</v>
      </c>
    </row>
    <row r="3988" spans="31:38" x14ac:dyDescent="0.35">
      <c r="AE3988" s="276" t="str">
        <f t="shared" si="104"/>
        <v>CAPFOR_600_37_3_202324</v>
      </c>
      <c r="AF3988" s="276">
        <v>202324</v>
      </c>
      <c r="AG3988" s="276" t="s">
        <v>46</v>
      </c>
      <c r="AH3988" s="276">
        <v>600</v>
      </c>
      <c r="AI3988" s="276">
        <v>37</v>
      </c>
      <c r="AJ3988" s="276" t="s">
        <v>3458</v>
      </c>
      <c r="AK3988" s="276">
        <v>3</v>
      </c>
      <c r="AL3988" s="277">
        <v>8131732.2433531946</v>
      </c>
    </row>
    <row r="3989" spans="31:38" x14ac:dyDescent="0.35">
      <c r="AE3989" s="276" t="str">
        <f t="shared" si="104"/>
        <v>CAPFOR_600_38_3_202324</v>
      </c>
      <c r="AF3989" s="276">
        <v>202324</v>
      </c>
      <c r="AG3989" s="276" t="s">
        <v>46</v>
      </c>
      <c r="AH3989" s="276">
        <v>600</v>
      </c>
      <c r="AI3989" s="276">
        <v>38</v>
      </c>
      <c r="AJ3989" s="276" t="s">
        <v>2046</v>
      </c>
      <c r="AK3989" s="276">
        <v>3</v>
      </c>
      <c r="AL3989" s="277">
        <v>6309537.1782193985</v>
      </c>
    </row>
    <row r="3990" spans="31:38" x14ac:dyDescent="0.35">
      <c r="AE3990" s="276" t="str">
        <f t="shared" si="104"/>
        <v>CAPFOR_600_39_3_202324</v>
      </c>
      <c r="AF3990" s="276">
        <v>202324</v>
      </c>
      <c r="AG3990" s="276" t="s">
        <v>46</v>
      </c>
      <c r="AH3990" s="276">
        <v>600</v>
      </c>
      <c r="AI3990" s="276">
        <v>39</v>
      </c>
      <c r="AJ3990" s="276" t="s">
        <v>2047</v>
      </c>
      <c r="AK3990" s="276">
        <v>3</v>
      </c>
      <c r="AL3990" s="277">
        <v>179975.73395651794</v>
      </c>
    </row>
    <row r="3991" spans="31:38" x14ac:dyDescent="0.35">
      <c r="AE3991" s="276" t="str">
        <f t="shared" si="104"/>
        <v>CAPFOR_600_40_3_202324</v>
      </c>
      <c r="AF3991" s="276">
        <v>202324</v>
      </c>
      <c r="AG3991" s="276" t="s">
        <v>46</v>
      </c>
      <c r="AH3991" s="276">
        <v>600</v>
      </c>
      <c r="AI3991" s="276">
        <v>40</v>
      </c>
      <c r="AJ3991" s="276" t="s">
        <v>2048</v>
      </c>
      <c r="AK3991" s="276">
        <v>3</v>
      </c>
      <c r="AL3991" s="277">
        <v>1257194.6414999999</v>
      </c>
    </row>
    <row r="3992" spans="31:38" x14ac:dyDescent="0.35">
      <c r="AE3992" s="276" t="str">
        <f t="shared" si="104"/>
        <v>CAPFOR_600_41_3_202324</v>
      </c>
      <c r="AF3992" s="276">
        <v>202324</v>
      </c>
      <c r="AG3992" s="276" t="s">
        <v>46</v>
      </c>
      <c r="AH3992" s="276">
        <v>600</v>
      </c>
      <c r="AI3992" s="276">
        <v>41</v>
      </c>
      <c r="AJ3992" s="276" t="s">
        <v>2049</v>
      </c>
      <c r="AK3992" s="276">
        <v>3</v>
      </c>
      <c r="AL3992" s="277">
        <v>6741324.4733581319</v>
      </c>
    </row>
    <row r="3993" spans="31:38" x14ac:dyDescent="0.35">
      <c r="AE3993" s="276" t="str">
        <f t="shared" si="104"/>
        <v>CAPFOR_600_42_3_202324</v>
      </c>
      <c r="AF3993" s="276">
        <v>202324</v>
      </c>
      <c r="AG3993" s="276" t="s">
        <v>46</v>
      </c>
      <c r="AH3993" s="276">
        <v>600</v>
      </c>
      <c r="AI3993" s="276">
        <v>42</v>
      </c>
      <c r="AJ3993" s="276" t="s">
        <v>2050</v>
      </c>
      <c r="AK3993" s="276">
        <v>3</v>
      </c>
      <c r="AL3993" s="277">
        <v>164304.01786583697</v>
      </c>
    </row>
    <row r="3994" spans="31:38" x14ac:dyDescent="0.35">
      <c r="AE3994" s="276" t="str">
        <f t="shared" si="104"/>
        <v>CAPFOR_600_43_3_202324</v>
      </c>
      <c r="AF3994" s="276">
        <v>202324</v>
      </c>
      <c r="AG3994" s="276" t="s">
        <v>46</v>
      </c>
      <c r="AH3994" s="276">
        <v>600</v>
      </c>
      <c r="AI3994" s="276">
        <v>43</v>
      </c>
      <c r="AJ3994" s="276" t="s">
        <v>2051</v>
      </c>
      <c r="AK3994" s="276">
        <v>3</v>
      </c>
      <c r="AL3994" s="277">
        <v>895169.25399999996</v>
      </c>
    </row>
    <row r="3995" spans="31:38" x14ac:dyDescent="0.35">
      <c r="AE3995" s="276" t="str">
        <f t="shared" si="104"/>
        <v>CAPFOR_600_44_3_202324</v>
      </c>
      <c r="AF3995" s="276">
        <v>202324</v>
      </c>
      <c r="AG3995" s="276" t="s">
        <v>46</v>
      </c>
      <c r="AH3995" s="276">
        <v>600</v>
      </c>
      <c r="AI3995" s="276">
        <v>44</v>
      </c>
      <c r="AJ3995" s="276" t="s">
        <v>3261</v>
      </c>
      <c r="AK3995" s="276">
        <v>3</v>
      </c>
      <c r="AL3995" s="277">
        <v>8230656.3607516605</v>
      </c>
    </row>
    <row r="3996" spans="31:38" x14ac:dyDescent="0.35">
      <c r="AE3996" s="276" t="str">
        <f t="shared" si="104"/>
        <v>CAPFOR_600_45_3_202324</v>
      </c>
      <c r="AF3996" s="276">
        <v>202324</v>
      </c>
      <c r="AG3996" s="276" t="s">
        <v>46</v>
      </c>
      <c r="AH3996" s="276">
        <v>600</v>
      </c>
      <c r="AI3996" s="276">
        <v>45</v>
      </c>
      <c r="AJ3996" s="276" t="s">
        <v>3262</v>
      </c>
      <c r="AK3996" s="276">
        <v>3</v>
      </c>
      <c r="AL3996" s="277">
        <v>9477763.3607516605</v>
      </c>
    </row>
    <row r="3997" spans="31:38" x14ac:dyDescent="0.35">
      <c r="AE3997" s="276" t="str">
        <f t="shared" si="104"/>
        <v>CAPFOR_600_46_3_202324</v>
      </c>
      <c r="AF3997" s="276">
        <v>202324</v>
      </c>
      <c r="AG3997" s="276" t="s">
        <v>46</v>
      </c>
      <c r="AH3997" s="276">
        <v>600</v>
      </c>
      <c r="AI3997" s="276">
        <v>46</v>
      </c>
      <c r="AJ3997" s="276" t="s">
        <v>2060</v>
      </c>
      <c r="AK3997" s="276">
        <v>3</v>
      </c>
      <c r="AL3997" s="277">
        <v>0</v>
      </c>
    </row>
    <row r="3998" spans="31:38" x14ac:dyDescent="0.35">
      <c r="AE3998" s="276" t="str">
        <f t="shared" si="104"/>
        <v>CAPFOR_600_47_3_202324</v>
      </c>
      <c r="AF3998" s="276">
        <v>202324</v>
      </c>
      <c r="AG3998" s="276" t="s">
        <v>46</v>
      </c>
      <c r="AH3998" s="276">
        <v>600</v>
      </c>
      <c r="AI3998" s="276">
        <v>47</v>
      </c>
      <c r="AJ3998" s="276" t="s">
        <v>2061</v>
      </c>
      <c r="AK3998" s="276">
        <v>3</v>
      </c>
      <c r="AL3998" s="277">
        <v>0</v>
      </c>
    </row>
    <row r="3999" spans="31:38" x14ac:dyDescent="0.35">
      <c r="AE3999" s="276" t="str">
        <f t="shared" si="104"/>
        <v>CAPFOR_600_48_3_202324</v>
      </c>
      <c r="AF3999" s="276">
        <v>202324</v>
      </c>
      <c r="AG3999" s="276" t="s">
        <v>46</v>
      </c>
      <c r="AH3999" s="276">
        <v>600</v>
      </c>
      <c r="AI3999" s="276">
        <v>48</v>
      </c>
      <c r="AJ3999" s="276" t="s">
        <v>2029</v>
      </c>
      <c r="AK3999" s="276">
        <v>3</v>
      </c>
      <c r="AL3999" s="277">
        <v>29107.343000000001</v>
      </c>
    </row>
    <row r="4000" spans="31:38" x14ac:dyDescent="0.35">
      <c r="AE4000" s="276" t="str">
        <f t="shared" si="104"/>
        <v>CAPFOR_600_49_3_202324</v>
      </c>
      <c r="AF4000" s="276">
        <v>202324</v>
      </c>
      <c r="AG4000" s="276" t="s">
        <v>46</v>
      </c>
      <c r="AH4000" s="276">
        <v>600</v>
      </c>
      <c r="AI4000" s="276">
        <v>49</v>
      </c>
      <c r="AJ4000" s="276" t="s">
        <v>2030</v>
      </c>
      <c r="AK4000" s="276">
        <v>3</v>
      </c>
      <c r="AL4000" s="277">
        <v>8558.9694999999992</v>
      </c>
    </row>
    <row r="4001" spans="31:38" x14ac:dyDescent="0.35">
      <c r="AE4001" s="276" t="str">
        <f t="shared" si="104"/>
        <v>CAPFOR_600_50_3_202324</v>
      </c>
      <c r="AF4001" s="276">
        <v>202324</v>
      </c>
      <c r="AG4001" s="276" t="s">
        <v>46</v>
      </c>
      <c r="AH4001" s="276">
        <v>600</v>
      </c>
      <c r="AI4001" s="276">
        <v>50</v>
      </c>
      <c r="AJ4001" s="276" t="s">
        <v>2031</v>
      </c>
      <c r="AK4001" s="276">
        <v>3</v>
      </c>
      <c r="AL4001" s="277">
        <v>155037.41005999999</v>
      </c>
    </row>
  </sheetData>
  <sheetProtection sheet="1" objects="1" scenarios="1"/>
  <pageMargins left="0.7" right="0.7" top="0.75" bottom="0.75" header="0.3" footer="0.3"/>
  <pageSetup paperSize="9" orientation="portrait" horizontalDpi="300" verticalDpi="300" r:id="rId1"/>
  <legacy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K46"/>
  <sheetViews>
    <sheetView zoomScaleNormal="100" workbookViewId="0">
      <selection activeCell="G17" sqref="G17"/>
    </sheetView>
  </sheetViews>
  <sheetFormatPr defaultColWidth="8.84375" defaultRowHeight="15.5" x14ac:dyDescent="0.35"/>
  <cols>
    <col min="1" max="1" width="1.69140625" style="94" customWidth="1"/>
    <col min="2" max="2" width="1.07421875" style="219" customWidth="1"/>
    <col min="3" max="3" width="4" style="219" customWidth="1"/>
    <col min="4" max="5" width="3.69140625" style="219" customWidth="1"/>
    <col min="6" max="6" width="41.3046875" style="219" customWidth="1"/>
    <col min="7" max="8" width="9.69140625" style="94" customWidth="1"/>
    <col min="9" max="11" width="1.765625" style="94" customWidth="1"/>
    <col min="12" max="12" width="9.84375" style="94" customWidth="1"/>
    <col min="13" max="13" width="1.765625" style="92" customWidth="1"/>
    <col min="14" max="14" width="2.53515625" style="92" bestFit="1" customWidth="1"/>
    <col min="15" max="17" width="9.69140625" style="94" customWidth="1"/>
    <col min="18" max="18" width="6.23046875" style="94" customWidth="1"/>
    <col min="19" max="19" width="3.765625" style="94" customWidth="1"/>
    <col min="20" max="20" width="9.69140625" style="94" customWidth="1"/>
    <col min="21" max="21" width="7.07421875" style="94" customWidth="1"/>
    <col min="22" max="22" width="1.69140625" style="94" customWidth="1"/>
    <col min="23" max="23" width="2" style="94" customWidth="1"/>
    <col min="24" max="24" width="1.84375" style="94" customWidth="1"/>
    <col min="25" max="25" width="2.765625" style="94" customWidth="1"/>
    <col min="26" max="28" width="3.4609375" style="94" customWidth="1"/>
    <col min="29" max="29" width="70.765625" style="94" customWidth="1"/>
    <col min="30" max="30" width="11" style="94" bestFit="1" customWidth="1"/>
    <col min="31" max="31" width="7.3046875" style="94" bestFit="1" customWidth="1"/>
    <col min="32" max="32" width="8.23046875" style="94" customWidth="1"/>
    <col min="33" max="35" width="0" style="94" hidden="1" customWidth="1"/>
    <col min="36" max="16384" width="8.84375" style="94"/>
  </cols>
  <sheetData>
    <row r="1" spans="1:37" ht="8.15" customHeight="1" thickBot="1" x14ac:dyDescent="0.3">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7" ht="15" customHeight="1" x14ac:dyDescent="0.35">
      <c r="B2" s="306"/>
      <c r="C2" s="549" t="str">
        <f>FrontPage!C2</f>
        <v>Ffurflen Rhagolwg Cyfalaf, 2024-25</v>
      </c>
      <c r="D2" s="550"/>
      <c r="E2" s="550"/>
      <c r="F2" s="550"/>
      <c r="G2" s="307"/>
      <c r="H2" s="308" t="str">
        <f>FrontPage!N2</f>
        <v>CFR</v>
      </c>
      <c r="I2" s="309"/>
      <c r="J2" s="92"/>
      <c r="L2" s="692" t="str">
        <f>Text!G55</f>
        <v>Sylwch: Os ydych chi'n fodlon â'r gwiriadau dilysu ar dudalennau 1 a 2, dim ond unwaith y mae angen i chi gadarnhau hyn, yn ddelfrydol trwy e-bost. Mae unrhyw wybodaeth ychwanegol bob amser yn ddefnyddiol ond nid yw'n hanfodol.</v>
      </c>
      <c r="M2" s="693"/>
      <c r="N2" s="693"/>
      <c r="O2" s="693"/>
      <c r="P2" s="693"/>
      <c r="Q2" s="693"/>
      <c r="R2" s="694"/>
      <c r="S2" s="92"/>
      <c r="T2" s="574" t="str">
        <f>ValData!AP7</f>
        <v>Cyfarwyddiadau dilysu:</v>
      </c>
      <c r="U2" s="575"/>
      <c r="V2" s="575"/>
      <c r="W2" s="575"/>
      <c r="X2" s="575"/>
      <c r="Y2" s="575"/>
      <c r="Z2" s="575"/>
      <c r="AA2" s="575"/>
      <c r="AB2" s="575"/>
      <c r="AC2" s="575"/>
      <c r="AD2" s="575"/>
      <c r="AE2" s="575"/>
      <c r="AF2" s="578"/>
      <c r="AG2" s="575" t="s">
        <v>225</v>
      </c>
      <c r="AH2" s="576">
        <f>IF(AND(UANumber&gt;=512,UANumber&lt;=552),-(10^20),0)</f>
        <v>0</v>
      </c>
      <c r="AI2" s="577">
        <f>IF(AND(UANumber&gt;=512,UANumber&lt;=552),(10^20),0)</f>
        <v>0</v>
      </c>
      <c r="AK2" s="217"/>
    </row>
    <row r="3" spans="1:37" ht="15" customHeight="1" x14ac:dyDescent="0.35">
      <c r="A3" s="92"/>
      <c r="B3" s="310"/>
      <c r="C3" s="311"/>
      <c r="D3" s="311"/>
      <c r="E3" s="311"/>
      <c r="F3" s="312"/>
      <c r="G3" s="313"/>
      <c r="H3" s="313"/>
      <c r="I3" s="314"/>
      <c r="J3" s="92"/>
      <c r="L3" s="695"/>
      <c r="M3" s="696"/>
      <c r="N3" s="696"/>
      <c r="O3" s="696"/>
      <c r="P3" s="696"/>
      <c r="Q3" s="696"/>
      <c r="R3" s="697"/>
      <c r="S3" s="92"/>
      <c r="T3" s="579" t="str">
        <f>ValData!AP8</f>
        <v>1. Gwiriwch unrhyw ffigurau coch, sydd wedi’ u amlygu, neu wedi'u fflagio: y tu allan i oddefiant; neu'n hafal i sero (marciwch '1' yn y colofn 'Awto’).</v>
      </c>
      <c r="U3" s="572"/>
      <c r="V3" s="572"/>
      <c r="W3" s="572"/>
      <c r="X3" s="572"/>
      <c r="Y3" s="572"/>
      <c r="Z3" s="572"/>
      <c r="AA3" s="572"/>
      <c r="AB3" s="572"/>
      <c r="AC3" s="572"/>
      <c r="AD3" s="572"/>
      <c r="AE3" s="572"/>
      <c r="AF3" s="580"/>
      <c r="AG3" s="572" t="s">
        <v>226</v>
      </c>
      <c r="AH3" s="349">
        <f>IF(AND(UANumber&gt;=512,UANumber&lt;=552),-(10^20),IF(AND(UANumber&gt;=582,UANumber&lt;=586),-(10^20),0))</f>
        <v>0</v>
      </c>
      <c r="AI3" s="350">
        <f>IF(AND(UANumber&gt;=512,UANumber&lt;=552),(10^20),IF(AND(UANumber&gt;=582,UANumber&lt;=586),(10^20),0))</f>
        <v>0</v>
      </c>
      <c r="AK3" s="217"/>
    </row>
    <row r="4" spans="1:37" ht="15" customHeight="1" x14ac:dyDescent="0.35">
      <c r="A4" s="92"/>
      <c r="B4" s="310"/>
      <c r="C4" s="315"/>
      <c r="D4" s="316"/>
      <c r="E4" s="317" t="str">
        <f>Text!G22&amp;": "</f>
        <v xml:space="preserve">Cod: </v>
      </c>
      <c r="F4" s="318">
        <f>UANumber</f>
        <v>0</v>
      </c>
      <c r="G4" s="312"/>
      <c r="H4" s="312"/>
      <c r="I4" s="319"/>
      <c r="J4" s="177"/>
      <c r="L4" s="695"/>
      <c r="M4" s="696"/>
      <c r="N4" s="696"/>
      <c r="O4" s="696"/>
      <c r="P4" s="696"/>
      <c r="Q4" s="696"/>
      <c r="R4" s="697"/>
      <c r="S4" s="92"/>
      <c r="T4" s="579" t="str">
        <f>ValData!AP9</f>
        <v>2. Ychwanegwch wybodaeth i 'Eich Sylwadau' i egluro'r mater.</v>
      </c>
      <c r="U4" s="572"/>
      <c r="V4" s="572"/>
      <c r="W4" s="572"/>
      <c r="X4" s="572"/>
      <c r="Y4" s="572"/>
      <c r="Z4" s="572"/>
      <c r="AA4" s="572"/>
      <c r="AB4" s="572"/>
      <c r="AC4" s="572"/>
      <c r="AD4" s="572"/>
      <c r="AE4" s="572"/>
      <c r="AF4" s="580"/>
      <c r="AG4" s="572" t="s">
        <v>227</v>
      </c>
      <c r="AH4" s="573">
        <f>IF(AND(UANumber&gt;=562,UANumber&lt;=576),-(10^20),0)</f>
        <v>0</v>
      </c>
      <c r="AI4" s="485">
        <f>IF(AND(UANumber&gt;=562,UANumber&lt;=576),(10^20),0)</f>
        <v>0</v>
      </c>
      <c r="AK4" s="217"/>
    </row>
    <row r="5" spans="1:37" ht="15" customHeight="1" x14ac:dyDescent="0.35">
      <c r="A5" s="92"/>
      <c r="B5" s="310"/>
      <c r="C5" s="316"/>
      <c r="D5" s="312"/>
      <c r="E5" s="320" t="str">
        <f>Text!G23&amp;": "</f>
        <v xml:space="preserve">Awdurdod: </v>
      </c>
      <c r="F5" s="318" t="str">
        <f>Details!D2</f>
        <v>Dewiswch eich awdurdod</v>
      </c>
      <c r="G5" s="312"/>
      <c r="H5" s="312"/>
      <c r="I5" s="314"/>
      <c r="J5" s="92"/>
      <c r="L5" s="695"/>
      <c r="M5" s="696"/>
      <c r="N5" s="696"/>
      <c r="O5" s="696"/>
      <c r="P5" s="696"/>
      <c r="Q5" s="696"/>
      <c r="R5" s="697"/>
      <c r="S5" s="92"/>
      <c r="T5" s="579" t="str">
        <f>ValData!AP10</f>
        <v>3. Byddwn wedyn yn tynnu sylw at unrhyw faterion sy’n weddill trwy ddefnyddio’r golofn 'Gwirio' (Efallai y byddwn yn gofyn am ragor o wybodaeth gan ddefnyddio’r golofn 'Ein Sylwadau').</v>
      </c>
      <c r="U5" s="572"/>
      <c r="V5" s="572"/>
      <c r="W5" s="572"/>
      <c r="X5" s="572"/>
      <c r="Y5" s="572"/>
      <c r="Z5" s="572"/>
      <c r="AA5" s="572"/>
      <c r="AB5" s="572"/>
      <c r="AC5" s="572"/>
      <c r="AD5" s="572"/>
      <c r="AE5" s="572"/>
      <c r="AF5" s="580"/>
      <c r="AG5" s="572" t="s">
        <v>228</v>
      </c>
      <c r="AH5" s="573">
        <f>IF(AND(UANumber&gt;=562,UANumber&lt;=568),-(10^20),0)</f>
        <v>0</v>
      </c>
      <c r="AI5" s="485">
        <f>IF(AND(UANumber&gt;=562,UANumber&lt;=568),(10^20),0)</f>
        <v>0</v>
      </c>
      <c r="AK5" s="217"/>
    </row>
    <row r="6" spans="1:37" ht="15" customHeight="1" thickBot="1" x14ac:dyDescent="0.4">
      <c r="A6" s="92"/>
      <c r="B6" s="310"/>
      <c r="C6" s="312"/>
      <c r="D6" s="312"/>
      <c r="E6" s="312"/>
      <c r="F6" s="312"/>
      <c r="G6" s="312"/>
      <c r="H6" s="312"/>
      <c r="I6" s="314"/>
      <c r="J6" s="92"/>
      <c r="L6" s="695"/>
      <c r="M6" s="696"/>
      <c r="N6" s="696"/>
      <c r="O6" s="696"/>
      <c r="P6" s="696"/>
      <c r="Q6" s="696"/>
      <c r="R6" s="697"/>
      <c r="S6" s="92"/>
      <c r="T6" s="581" t="str">
        <f>ValData!AP11</f>
        <v>4. Bydd unrhyw eitemau a gliriwyd wedi’u marcio gyda 'C' yn y golofn 'Statws' ac yn cael eu cymeradwyo.</v>
      </c>
      <c r="U6" s="582"/>
      <c r="V6" s="582"/>
      <c r="W6" s="582"/>
      <c r="X6" s="582"/>
      <c r="Y6" s="582"/>
      <c r="Z6" s="582"/>
      <c r="AA6" s="582"/>
      <c r="AB6" s="582"/>
      <c r="AC6" s="582"/>
      <c r="AD6" s="582"/>
      <c r="AE6" s="582"/>
      <c r="AF6" s="585"/>
      <c r="AG6" s="582" t="s">
        <v>229</v>
      </c>
      <c r="AH6" s="583">
        <f>IF(AND(UANumber&gt;=572,UANumber&lt;=576),-(10^20),0)</f>
        <v>0</v>
      </c>
      <c r="AI6" s="584">
        <f>IF(AND(UANumber&gt;=572,UANumber&lt;=576),(10^20),0)</f>
        <v>0</v>
      </c>
      <c r="AK6" s="217"/>
    </row>
    <row r="7" spans="1:37" ht="15" customHeight="1" x14ac:dyDescent="0.35">
      <c r="A7" s="92"/>
      <c r="B7" s="310"/>
      <c r="C7" s="682" t="s">
        <v>3275</v>
      </c>
      <c r="D7" s="683"/>
      <c r="E7" s="683"/>
      <c r="F7" s="683"/>
      <c r="G7" s="683"/>
      <c r="H7" s="684"/>
      <c r="I7" s="314"/>
      <c r="J7" s="92"/>
      <c r="L7" s="698"/>
      <c r="M7" s="699"/>
      <c r="N7" s="699"/>
      <c r="O7" s="699"/>
      <c r="P7" s="699"/>
      <c r="Q7" s="699"/>
      <c r="R7" s="700"/>
      <c r="S7" s="92"/>
      <c r="AG7" s="488" t="s">
        <v>230</v>
      </c>
      <c r="AH7" s="486">
        <f>IF(AND(UANumber&gt;=582,UANumber&lt;=586),-(10^20),0)</f>
        <v>0</v>
      </c>
      <c r="AI7" s="487">
        <f>IF(AND(UANumber&gt;=582,UANumber&lt;=586),(10^20),0)</f>
        <v>0</v>
      </c>
      <c r="AK7" s="217"/>
    </row>
    <row r="8" spans="1:37" ht="10" customHeight="1" x14ac:dyDescent="0.35">
      <c r="A8" s="92"/>
      <c r="B8" s="310"/>
      <c r="C8" s="461"/>
      <c r="D8" s="312"/>
      <c r="E8" s="312"/>
      <c r="F8" s="312"/>
      <c r="G8" s="312"/>
      <c r="H8" s="462"/>
      <c r="I8" s="314"/>
      <c r="J8" s="92"/>
      <c r="K8" s="92"/>
      <c r="L8" s="92"/>
      <c r="O8" s="92"/>
      <c r="P8" s="92"/>
      <c r="Q8" s="92"/>
      <c r="R8" s="92"/>
      <c r="S8" s="92"/>
      <c r="AK8" s="217"/>
    </row>
    <row r="9" spans="1:37" ht="15" customHeight="1" x14ac:dyDescent="0.35">
      <c r="A9" s="92"/>
      <c r="B9" s="310"/>
      <c r="C9" s="463"/>
      <c r="D9" s="464"/>
      <c r="E9" s="464"/>
      <c r="F9" s="445" t="s">
        <v>3481</v>
      </c>
      <c r="G9" s="445" t="s">
        <v>3249</v>
      </c>
      <c r="H9" s="465"/>
      <c r="I9" s="314"/>
      <c r="J9" s="92"/>
      <c r="K9" s="92"/>
      <c r="L9" s="92"/>
      <c r="M9"/>
      <c r="N9"/>
      <c r="O9" s="92"/>
      <c r="P9" s="92"/>
      <c r="Q9" s="92"/>
      <c r="R9" s="92"/>
      <c r="S9" s="92"/>
      <c r="T9" s="92"/>
      <c r="U9" s="92"/>
      <c r="V9" s="2"/>
      <c r="W9" s="2"/>
      <c r="X9" s="2"/>
      <c r="Y9" s="2"/>
      <c r="Z9" s="2"/>
      <c r="AA9" s="2"/>
      <c r="AB9" s="2"/>
      <c r="AC9" s="271"/>
      <c r="AD9" s="271"/>
      <c r="AE9" s="271"/>
      <c r="AF9" s="271"/>
      <c r="AK9" s="217"/>
    </row>
    <row r="10" spans="1:37" ht="15" customHeight="1" x14ac:dyDescent="0.35">
      <c r="A10" s="92"/>
      <c r="B10" s="310"/>
      <c r="C10" s="312"/>
      <c r="D10" s="312"/>
      <c r="E10" s="312"/>
      <c r="F10" s="312"/>
      <c r="G10" s="312"/>
      <c r="H10" s="312"/>
      <c r="I10" s="314"/>
      <c r="J10" s="92"/>
      <c r="M10"/>
      <c r="N10"/>
      <c r="T10" s="92"/>
      <c r="U10" s="92"/>
      <c r="V10" s="2"/>
      <c r="W10" s="2"/>
      <c r="X10" s="2"/>
      <c r="Y10" s="2"/>
      <c r="Z10" s="2"/>
      <c r="AA10" s="2"/>
      <c r="AB10" s="2"/>
      <c r="AC10" s="271"/>
      <c r="AD10" s="271"/>
      <c r="AE10" s="271"/>
      <c r="AF10" s="271"/>
      <c r="AK10" s="217"/>
    </row>
    <row r="11" spans="1:37" s="217" customFormat="1" ht="15" customHeight="1" x14ac:dyDescent="0.35">
      <c r="A11" s="92"/>
      <c r="B11" s="310"/>
      <c r="C11" s="316"/>
      <c r="D11" s="316"/>
      <c r="E11" s="312"/>
      <c r="F11" s="312"/>
      <c r="G11" s="312"/>
      <c r="H11" s="312"/>
      <c r="I11" s="314"/>
      <c r="J11" s="92"/>
      <c r="M11"/>
      <c r="N11"/>
      <c r="Q11" s="444"/>
      <c r="R11" s="708" t="str">
        <f>ValData!AP56</f>
        <v>Goddefiant rhagosodau arfaethedig</v>
      </c>
      <c r="S11" s="709"/>
      <c r="T11" s="177"/>
      <c r="U11" s="177"/>
      <c r="V11" s="183"/>
      <c r="W11" s="183"/>
      <c r="X11" s="183"/>
      <c r="Y11" s="183"/>
      <c r="Z11" s="183"/>
      <c r="AA11" s="183"/>
      <c r="AB11" s="183"/>
      <c r="AC11" s="272"/>
      <c r="AD11" s="272"/>
      <c r="AE11" s="272"/>
      <c r="AF11" s="272"/>
    </row>
    <row r="12" spans="1:37" ht="15" customHeight="1" x14ac:dyDescent="0.4">
      <c r="A12" s="92"/>
      <c r="B12" s="310"/>
      <c r="C12" s="313"/>
      <c r="D12" s="313"/>
      <c r="E12" s="313"/>
      <c r="F12" s="313"/>
      <c r="G12" s="313"/>
      <c r="H12" s="321" t="str">
        <f>Text!G31</f>
        <v>£ miloedd</v>
      </c>
      <c r="I12" s="314"/>
      <c r="J12" s="92"/>
      <c r="K12" s="92"/>
      <c r="L12" s="92"/>
      <c r="M12"/>
      <c r="N12"/>
      <c r="Q12" s="92"/>
      <c r="R12" s="710"/>
      <c r="S12" s="711"/>
      <c r="T12" s="92"/>
      <c r="U12" s="92"/>
      <c r="V12" s="2"/>
      <c r="W12" s="2"/>
      <c r="X12" s="2"/>
      <c r="Y12" s="2"/>
      <c r="Z12" s="2"/>
      <c r="AA12" s="2"/>
      <c r="AB12" s="2"/>
      <c r="AC12" s="271"/>
      <c r="AD12" s="271"/>
      <c r="AE12" s="271"/>
      <c r="AF12" s="271"/>
    </row>
    <row r="13" spans="1:37" ht="15" customHeight="1" x14ac:dyDescent="0.35">
      <c r="A13" s="92"/>
      <c r="B13" s="322"/>
      <c r="C13" s="313"/>
      <c r="D13" s="313"/>
      <c r="E13" s="313"/>
      <c r="F13" s="313"/>
      <c r="G13" s="689" t="str">
        <f>Text!G29</f>
        <v>Cyfanswm gwariant cyfalaf</v>
      </c>
      <c r="H13" s="689" t="str">
        <f>Text!G30</f>
        <v>Cyfanswm derbyniadau cyfalaf yn ystod y flwyddyn</v>
      </c>
      <c r="I13" s="314"/>
      <c r="J13" s="92"/>
      <c r="K13" s="92"/>
      <c r="L13" s="92"/>
      <c r="M13"/>
      <c r="N13"/>
      <c r="O13" s="212"/>
      <c r="P13" s="212"/>
      <c r="Q13" s="212"/>
      <c r="R13" s="712"/>
      <c r="S13" s="713"/>
      <c r="T13" s="100"/>
      <c r="U13" s="100"/>
      <c r="V13" s="702" t="str">
        <f>Details!H2</f>
        <v>202324</v>
      </c>
      <c r="W13" s="702">
        <f>Year</f>
        <v>202425</v>
      </c>
      <c r="X13" s="100"/>
      <c r="Y13" s="290">
        <v>0</v>
      </c>
      <c r="Z13" s="290">
        <v>0</v>
      </c>
      <c r="AA13" s="489">
        <v>0</v>
      </c>
      <c r="AB13" s="291"/>
      <c r="AC13" s="100"/>
      <c r="AD13" s="100"/>
      <c r="AE13" s="100"/>
      <c r="AF13" s="100"/>
    </row>
    <row r="14" spans="1:37" s="218" customFormat="1" ht="15" customHeight="1" x14ac:dyDescent="0.35">
      <c r="A14" s="92"/>
      <c r="B14" s="322"/>
      <c r="C14" s="688" t="str">
        <f>"N.B. "&amp;Text!G27</f>
        <v>N.B. Defnyddiwch y celloedd gwyn yn unig i gofnodi</v>
      </c>
      <c r="D14" s="688"/>
      <c r="E14" s="688"/>
      <c r="F14" s="688"/>
      <c r="G14" s="690"/>
      <c r="H14" s="690"/>
      <c r="I14" s="323"/>
      <c r="J14" s="92"/>
      <c r="K14" s="92"/>
      <c r="L14" s="92"/>
      <c r="M14"/>
      <c r="N14"/>
      <c r="O14" s="212" t="str">
        <f>ValData!AP55</f>
        <v>Ffigyrau blwyddyn-wrth-flwyddyn</v>
      </c>
      <c r="P14" s="212"/>
      <c r="Q14" s="212"/>
      <c r="R14" s="635">
        <v>5000</v>
      </c>
      <c r="S14" s="636">
        <v>50</v>
      </c>
      <c r="T14" s="704" t="str">
        <f>ValData!AP57</f>
        <v>Gwahaniaethau</v>
      </c>
      <c r="U14" s="705"/>
      <c r="V14" s="703"/>
      <c r="W14" s="703"/>
      <c r="X14" s="706" t="str">
        <f>ValData!AP40</f>
        <v>Deipio</v>
      </c>
      <c r="Y14" s="685" t="str">
        <f>ValData!AP41</f>
        <v>Awto</v>
      </c>
      <c r="Z14" s="685" t="str">
        <f>ValData!AP42</f>
        <v>Marcio</v>
      </c>
      <c r="AA14" s="687" t="str">
        <f>ValData!AP43</f>
        <v>Wirio</v>
      </c>
      <c r="AB14" s="701" t="str">
        <f>ValData!AP44</f>
        <v>Statws</v>
      </c>
      <c r="AC14" s="100"/>
      <c r="AD14" s="100"/>
      <c r="AE14" s="100"/>
      <c r="AF14" s="100"/>
    </row>
    <row r="15" spans="1:37" s="567" customFormat="1" ht="38.15" customHeight="1" x14ac:dyDescent="0.35">
      <c r="A15" s="177"/>
      <c r="B15" s="564"/>
      <c r="C15" s="688" t="str">
        <f>Text!G28</f>
        <v>Mae'r celloedd glas wedi'u cyfrifo</v>
      </c>
      <c r="D15" s="688"/>
      <c r="E15" s="688"/>
      <c r="F15" s="688"/>
      <c r="G15" s="691"/>
      <c r="H15" s="691"/>
      <c r="I15" s="565"/>
      <c r="J15" s="177"/>
      <c r="K15" s="177"/>
      <c r="L15" s="177"/>
      <c r="M15" s="566"/>
      <c r="N15" s="566"/>
      <c r="O15" s="629" t="str">
        <f>Details!J3</f>
        <v>2022-23</v>
      </c>
      <c r="P15" s="629" t="str">
        <f>Details!J2</f>
        <v>2023-24</v>
      </c>
      <c r="Q15" s="630" t="str">
        <f>Details!J1</f>
        <v>2024-25</v>
      </c>
      <c r="R15" s="623" t="str">
        <f>ValData!AP39</f>
        <v>Prisio (£K)</v>
      </c>
      <c r="S15" s="622" t="s">
        <v>3298</v>
      </c>
      <c r="T15" s="230" t="str">
        <f>R15</f>
        <v>Prisio (£K)</v>
      </c>
      <c r="U15" s="558" t="s">
        <v>3298</v>
      </c>
      <c r="V15" s="703"/>
      <c r="W15" s="703"/>
      <c r="X15" s="707"/>
      <c r="Y15" s="686"/>
      <c r="Z15" s="686"/>
      <c r="AA15" s="686"/>
      <c r="AB15" s="686"/>
      <c r="AC15" s="571" t="str">
        <f>ValData!AP45</f>
        <v>Eich sylwadau</v>
      </c>
      <c r="AD15" s="230" t="str">
        <f>ValData!AP46</f>
        <v>Ein sylwadau</v>
      </c>
      <c r="AE15" s="460" t="str">
        <f>ValData!AP47</f>
        <v>Arwydd gan</v>
      </c>
      <c r="AF15" s="230" t="str">
        <f>ValData!AP48</f>
        <v>Dyddiad</v>
      </c>
    </row>
    <row r="16" spans="1:37" s="218" customFormat="1" ht="12" customHeight="1" thickBot="1" x14ac:dyDescent="0.4">
      <c r="A16" s="92"/>
      <c r="B16" s="324"/>
      <c r="C16" s="325"/>
      <c r="D16" s="326"/>
      <c r="E16" s="325"/>
      <c r="F16" s="325"/>
      <c r="G16" s="327" t="s">
        <v>282</v>
      </c>
      <c r="H16" s="327" t="s">
        <v>283</v>
      </c>
      <c r="I16" s="328"/>
      <c r="J16" s="92"/>
      <c r="K16" s="406"/>
      <c r="L16" s="407"/>
      <c r="M16" s="408"/>
      <c r="N16"/>
      <c r="O16" s="41"/>
      <c r="P16" s="41"/>
      <c r="Q16" s="41"/>
      <c r="R16" s="41"/>
      <c r="S16" s="41"/>
      <c r="T16" s="41"/>
      <c r="U16" s="41"/>
      <c r="V16" s="41"/>
      <c r="W16" s="41"/>
      <c r="X16" s="41"/>
      <c r="Y16" s="285"/>
      <c r="Z16" s="285"/>
      <c r="AA16" s="285"/>
      <c r="AB16" s="285"/>
      <c r="AC16" s="212"/>
      <c r="AD16" s="212"/>
      <c r="AE16" s="212"/>
      <c r="AF16" s="212"/>
    </row>
    <row r="17" spans="1:32" ht="15" customHeight="1" thickTop="1" x14ac:dyDescent="0.35">
      <c r="A17" s="92"/>
      <c r="B17" s="324"/>
      <c r="C17" s="424">
        <v>1</v>
      </c>
      <c r="D17" s="674" t="str">
        <f>Text!G32</f>
        <v>Addysg</v>
      </c>
      <c r="E17" s="674"/>
      <c r="F17" s="674"/>
      <c r="G17" s="189">
        <v>0</v>
      </c>
      <c r="H17" s="190">
        <v>0</v>
      </c>
      <c r="I17" s="314"/>
      <c r="J17" s="92"/>
      <c r="K17" s="409"/>
      <c r="L17" s="669" t="str">
        <f>ValData!AP60</f>
        <v>Awdurdodau Unedol yn unig</v>
      </c>
      <c r="M17" s="410"/>
      <c r="N17"/>
      <c r="O17" s="467" t="e">
        <f>VLOOKUP("CAPFOR"&amp;"_"&amp;UANumber&amp;"_"&amp;$C17&amp;"_"&amp;1&amp;"_"&amp;Details!$H$3,DataIn[],8,FALSE)</f>
        <v>#N/A</v>
      </c>
      <c r="P17" s="468" t="e">
        <f>VLOOKUP("CAPFOR"&amp;"_"&amp;UANumber&amp;"_"&amp;$C17&amp;"_"&amp;1&amp;"_"&amp;Details!$H$2,DataIn[],8,FALSE)</f>
        <v>#N/A</v>
      </c>
      <c r="Q17" s="468">
        <f>G17</f>
        <v>0</v>
      </c>
      <c r="R17" s="468">
        <f>IF(VLOOKUP($C17,GTols[],3,FALSE)&lt;&gt;"",VLOOKUP($C17,GTols[],3,FALSE),$R$14)</f>
        <v>5000</v>
      </c>
      <c r="S17" s="468">
        <f>IF(VLOOKUP($C17,GTols[],4,FALSE)&lt;&gt;"",VLOOKUP($C17,GTols[],4,FALSE),$S$14)</f>
        <v>50</v>
      </c>
      <c r="T17" s="468" t="e">
        <f>Q17-P17</f>
        <v>#N/A</v>
      </c>
      <c r="U17" s="469" t="e">
        <f>IF(OR(P17=0,Q17=0),0,T17/P17*100)</f>
        <v>#N/A</v>
      </c>
      <c r="V17" s="226" t="e">
        <f>IF(P17=0,1,"")</f>
        <v>#N/A</v>
      </c>
      <c r="W17" s="226">
        <f>IF(Q17=0,1,"")</f>
        <v>1</v>
      </c>
      <c r="X17" s="227" t="e">
        <f>IF(SUM(V17:W17)=2,"",IF(AND(SUM(V17:W17)=1,ABS(ROUND(T17,2))&gt;R17),9,IF(AND(ABS(ROUND(T17,2))&gt;R17,ABS(ROUND(U17,2))&gt;S17),3,IF(ABS(ROUND(U17,2))&gt;S17,2,IF(ABS(ROUND(T17,2))&gt;R17,1,"")))))</f>
        <v>#N/A</v>
      </c>
      <c r="Y17" s="227" t="e">
        <f>IF(OR(X17=3,X17=9),1,"")</f>
        <v>#N/A</v>
      </c>
      <c r="Z17" s="227"/>
      <c r="AA17" s="228" t="str">
        <f>IF(OR(AB17="C",AB17="T"),"",IF(Z17=1,1,""))</f>
        <v/>
      </c>
      <c r="AB17" s="228"/>
      <c r="AC17" s="382"/>
      <c r="AD17" s="247"/>
      <c r="AE17" s="247"/>
      <c r="AF17" s="355"/>
    </row>
    <row r="18" spans="1:32" ht="30" customHeight="1" x14ac:dyDescent="0.35">
      <c r="A18" s="92"/>
      <c r="B18" s="324"/>
      <c r="C18" s="424">
        <f t="shared" ref="C18:C37" si="0">(C17+1)</f>
        <v>2</v>
      </c>
      <c r="D18" s="675" t="str">
        <f>Text!G33</f>
        <v>Gwasanaethau Cymdeithasol (gan gynnwys cyflogaeth warchodol a gweithdai)</v>
      </c>
      <c r="E18" s="675"/>
      <c r="F18" s="676"/>
      <c r="G18" s="191">
        <v>0</v>
      </c>
      <c r="H18" s="192">
        <v>0</v>
      </c>
      <c r="I18" s="314"/>
      <c r="J18" s="92"/>
      <c r="K18" s="409"/>
      <c r="L18" s="670"/>
      <c r="M18" s="410"/>
      <c r="N18"/>
      <c r="O18" s="470" t="e">
        <f>VLOOKUP("CAPFOR"&amp;"_"&amp;UANumber&amp;"_"&amp;$C18&amp;"_"&amp;1&amp;"_"&amp;Details!$H$3,DataIn[],8,FALSE)</f>
        <v>#N/A</v>
      </c>
      <c r="P18" s="457" t="e">
        <f>VLOOKUP("CAPFOR"&amp;"_"&amp;UANumber&amp;"_"&amp;$C18&amp;"_"&amp;1&amp;"_"&amp;Details!$H$2,DataIn[],8,FALSE)</f>
        <v>#N/A</v>
      </c>
      <c r="Q18" s="457">
        <f>G18</f>
        <v>0</v>
      </c>
      <c r="R18" s="457">
        <f>IF(VLOOKUP($C18,GTols[],3,FALSE)&lt;&gt;"",VLOOKUP($C18,GTols[],3,FALSE),$R$14)</f>
        <v>5000</v>
      </c>
      <c r="S18" s="457">
        <f>IF(VLOOKUP($C18,GTols[],4,FALSE)&lt;&gt;"",VLOOKUP($C18,GTols[],4,FALSE),$S$14)</f>
        <v>50</v>
      </c>
      <c r="T18" s="457" t="e">
        <f t="shared" ref="T18:T19" si="1">Q18-P18</f>
        <v>#N/A</v>
      </c>
      <c r="U18" s="458" t="e">
        <f t="shared" ref="U18:U19" si="2">IF(OR(P18=0,Q18=0),0,T18/P18*100)</f>
        <v>#N/A</v>
      </c>
      <c r="V18" s="229" t="e">
        <f t="shared" ref="V18:V19" si="3">IF(P18=0,1,"")</f>
        <v>#N/A</v>
      </c>
      <c r="W18" s="229">
        <f t="shared" ref="W18:W19" si="4">IF(Q18=0,1,"")</f>
        <v>1</v>
      </c>
      <c r="X18" s="230" t="e">
        <f t="shared" ref="X18:X20" si="5">IF(SUM(V18:W18)=2,"",IF(AND(SUM(V18:W18)=1,ABS(ROUND(T18,2))&gt;R18),9,IF(AND(ABS(ROUND(T18,2))&gt;R18,ABS(ROUND(U18,2))&gt;S18),3,IF(ABS(ROUND(U18,2))&gt;S18,2,IF(ABS(ROUND(T18,2))&gt;R18,1,"")))))</f>
        <v>#N/A</v>
      </c>
      <c r="Y18" s="230" t="e">
        <f t="shared" ref="Y18:Y23" si="6">IF(OR(X18=3,X18=9),1,"")</f>
        <v>#N/A</v>
      </c>
      <c r="Z18" s="230"/>
      <c r="AA18" s="231" t="str">
        <f t="shared" ref="AA18:AA40" si="7">IF(OR(AB18="C",AB18="T"),"",IF(Z18=1,1,""))</f>
        <v/>
      </c>
      <c r="AB18" s="231"/>
      <c r="AC18" s="383"/>
      <c r="AD18" s="246"/>
      <c r="AE18" s="246"/>
      <c r="AF18" s="356"/>
    </row>
    <row r="19" spans="1:32" ht="15" customHeight="1" thickBot="1" x14ac:dyDescent="0.4">
      <c r="A19" s="92"/>
      <c r="B19" s="324"/>
      <c r="C19" s="424">
        <f t="shared" si="0"/>
        <v>3</v>
      </c>
      <c r="D19" s="674" t="str">
        <f>Text!G34</f>
        <v>Ffyrdd a Thrafnidiaeth</v>
      </c>
      <c r="E19" s="674"/>
      <c r="F19" s="674"/>
      <c r="G19" s="191">
        <v>0</v>
      </c>
      <c r="H19" s="193">
        <v>0</v>
      </c>
      <c r="I19" s="314"/>
      <c r="J19" s="92"/>
      <c r="K19" s="409"/>
      <c r="L19" s="670"/>
      <c r="M19" s="410"/>
      <c r="N19"/>
      <c r="O19" s="470" t="e">
        <f>VLOOKUP("CAPFOR"&amp;"_"&amp;UANumber&amp;"_"&amp;$C19&amp;"_"&amp;1&amp;"_"&amp;Details!$H$3,DataIn[],8,FALSE)</f>
        <v>#N/A</v>
      </c>
      <c r="P19" s="457" t="e">
        <f>VLOOKUP("CAPFOR"&amp;"_"&amp;UANumber&amp;"_"&amp;$C19&amp;"_"&amp;1&amp;"_"&amp;Details!$H$2,DataIn[],8,FALSE)</f>
        <v>#N/A</v>
      </c>
      <c r="Q19" s="457">
        <f>G19</f>
        <v>0</v>
      </c>
      <c r="R19" s="457">
        <f>IF(VLOOKUP($C19,GTols[],3,FALSE)&lt;&gt;"",VLOOKUP($C19,GTols[],3,FALSE),$R$14)</f>
        <v>5000</v>
      </c>
      <c r="S19" s="457">
        <f>IF(VLOOKUP($C19,GTols[],4,FALSE)&lt;&gt;"",VLOOKUP($C19,GTols[],4,FALSE),$S$14)</f>
        <v>50</v>
      </c>
      <c r="T19" s="457" t="e">
        <f t="shared" si="1"/>
        <v>#N/A</v>
      </c>
      <c r="U19" s="458" t="e">
        <f t="shared" si="2"/>
        <v>#N/A</v>
      </c>
      <c r="V19" s="229" t="e">
        <f t="shared" si="3"/>
        <v>#N/A</v>
      </c>
      <c r="W19" s="229">
        <f t="shared" si="4"/>
        <v>1</v>
      </c>
      <c r="X19" s="230" t="e">
        <f t="shared" si="5"/>
        <v>#N/A</v>
      </c>
      <c r="Y19" s="230" t="e">
        <f t="shared" si="6"/>
        <v>#N/A</v>
      </c>
      <c r="Z19" s="230"/>
      <c r="AA19" s="231" t="str">
        <f t="shared" si="7"/>
        <v/>
      </c>
      <c r="AB19" s="231"/>
      <c r="AC19" s="383"/>
      <c r="AD19" s="246"/>
      <c r="AE19" s="246"/>
      <c r="AF19" s="356"/>
    </row>
    <row r="20" spans="1:32" ht="15" customHeight="1" thickBot="1" x14ac:dyDescent="0.4">
      <c r="A20" s="92"/>
      <c r="B20" s="324"/>
      <c r="C20" s="424">
        <f>(C19+1)</f>
        <v>4</v>
      </c>
      <c r="D20" s="674" t="str">
        <f>Text!G35</f>
        <v>Llyfrgelloedd, diwylliant a chwaraeon</v>
      </c>
      <c r="E20" s="674"/>
      <c r="F20" s="674"/>
      <c r="G20" s="422">
        <v>0</v>
      </c>
      <c r="H20" s="326"/>
      <c r="I20" s="314"/>
      <c r="J20" s="92"/>
      <c r="K20" s="409"/>
      <c r="L20" s="671"/>
      <c r="M20" s="410"/>
      <c r="N20"/>
      <c r="O20" s="471" t="e">
        <f>VLOOKUP("CAPFOR"&amp;"_"&amp;UANumber&amp;"_"&amp;$C20&amp;"_"&amp;1&amp;"_"&amp;Details!$H$3,DataIn[],8,FALSE)</f>
        <v>#N/A</v>
      </c>
      <c r="P20" s="472" t="e">
        <f>VLOOKUP("CAPFOR"&amp;"_"&amp;UANumber&amp;"_"&amp;$C20&amp;"_"&amp;1&amp;"_"&amp;Details!$H$2,DataIn[],8,FALSE)</f>
        <v>#N/A</v>
      </c>
      <c r="Q20" s="472">
        <f>G20</f>
        <v>0</v>
      </c>
      <c r="R20" s="472">
        <f>IF(VLOOKUP($C20,GTols[],3,FALSE)&lt;&gt;"",VLOOKUP($C20,GTols[],3,FALSE),$R$14)</f>
        <v>5000</v>
      </c>
      <c r="S20" s="472">
        <f>IF(VLOOKUP($C20,GTols[],4,FALSE)&lt;&gt;"",VLOOKUP($C20,GTols[],4,FALSE),$S$14)</f>
        <v>50</v>
      </c>
      <c r="T20" s="472" t="e">
        <f t="shared" ref="T20" si="8">Q20-P20</f>
        <v>#N/A</v>
      </c>
      <c r="U20" s="473" t="e">
        <f t="shared" ref="U20" si="9">IF(OR(P20=0,Q20=0),0,T20/P20*100)</f>
        <v>#N/A</v>
      </c>
      <c r="V20" s="232" t="e">
        <f t="shared" ref="V20" si="10">IF(P20=0,1,"")</f>
        <v>#N/A</v>
      </c>
      <c r="W20" s="232">
        <f t="shared" ref="W20" si="11">IF(Q20=0,1,"")</f>
        <v>1</v>
      </c>
      <c r="X20" s="233" t="e">
        <f t="shared" si="5"/>
        <v>#N/A</v>
      </c>
      <c r="Y20" s="233" t="e">
        <f t="shared" si="6"/>
        <v>#N/A</v>
      </c>
      <c r="Z20" s="233"/>
      <c r="AA20" s="234" t="str">
        <f t="shared" si="7"/>
        <v/>
      </c>
      <c r="AB20" s="234"/>
      <c r="AC20" s="384"/>
      <c r="AD20" s="248"/>
      <c r="AE20" s="248"/>
      <c r="AF20" s="357"/>
    </row>
    <row r="21" spans="1:32" ht="15" customHeight="1" thickBot="1" x14ac:dyDescent="0.4">
      <c r="A21" s="92"/>
      <c r="B21" s="324"/>
      <c r="C21" s="79"/>
      <c r="D21" s="329"/>
      <c r="E21" s="329"/>
      <c r="F21" s="329"/>
      <c r="G21" s="329"/>
      <c r="H21" s="326"/>
      <c r="I21" s="314"/>
      <c r="J21" s="92"/>
      <c r="K21" s="409"/>
      <c r="L21"/>
      <c r="M21" s="410"/>
      <c r="N21"/>
      <c r="O21" s="239"/>
      <c r="P21" s="239"/>
      <c r="Q21" s="239"/>
      <c r="R21" s="239"/>
      <c r="S21" s="239"/>
      <c r="T21" s="239"/>
      <c r="U21" s="240"/>
      <c r="V21" s="240"/>
      <c r="W21" s="240"/>
      <c r="X21" s="305"/>
      <c r="Y21" s="305"/>
      <c r="Z21" s="305"/>
      <c r="AA21" s="241"/>
      <c r="AB21" s="241"/>
      <c r="AC21" s="386"/>
      <c r="AD21" s="256"/>
      <c r="AE21" s="256"/>
      <c r="AF21" s="360"/>
    </row>
    <row r="22" spans="1:32" ht="16" thickTop="1" x14ac:dyDescent="0.35">
      <c r="A22" s="92"/>
      <c r="B22" s="324"/>
      <c r="C22" s="424">
        <f>(C20+1)</f>
        <v>5</v>
      </c>
      <c r="D22" s="674" t="str">
        <f>Text!G36</f>
        <v>Gwasanaethau amgylcheddol</v>
      </c>
      <c r="E22" s="674"/>
      <c r="F22" s="674"/>
      <c r="G22" s="194">
        <v>0</v>
      </c>
      <c r="H22" s="326"/>
      <c r="I22" s="314"/>
      <c r="J22" s="92"/>
      <c r="K22" s="409"/>
      <c r="L22" s="672" t="str">
        <f>ValData!AP61</f>
        <v>Awdurdodau Unedol ac APCau yn unig</v>
      </c>
      <c r="M22" s="410"/>
      <c r="N22"/>
      <c r="O22" s="467" t="e">
        <f>VLOOKUP("CAPFOR"&amp;"_"&amp;UANumber&amp;"_"&amp;$C22&amp;"_"&amp;1&amp;"_"&amp;Details!$H$3,DataIn[],8,FALSE)</f>
        <v>#N/A</v>
      </c>
      <c r="P22" s="468" t="e">
        <f>VLOOKUP("CAPFOR"&amp;"_"&amp;UANumber&amp;"_"&amp;$C22&amp;"_"&amp;1&amp;"_"&amp;Details!$H$2,DataIn[],8,FALSE)</f>
        <v>#N/A</v>
      </c>
      <c r="Q22" s="468">
        <f>G22</f>
        <v>0</v>
      </c>
      <c r="R22" s="468">
        <f>IF(VLOOKUP($C22,GTols[],3,FALSE)&lt;&gt;"",VLOOKUP($C22,GTols[],3,FALSE),$R$14)</f>
        <v>5000</v>
      </c>
      <c r="S22" s="468">
        <f>IF(VLOOKUP($C22,GTols[],4,FALSE)&lt;&gt;"",VLOOKUP($C22,GTols[],4,FALSE),$S$14)</f>
        <v>50</v>
      </c>
      <c r="T22" s="468" t="e">
        <f>Q22-P22</f>
        <v>#N/A</v>
      </c>
      <c r="U22" s="469" t="e">
        <f>IF(OR(P22=0,Q22=0),0,T22/P22*100)</f>
        <v>#N/A</v>
      </c>
      <c r="V22" s="226" t="e">
        <f t="shared" ref="V22:V23" si="12">IF(P22=0,1,"")</f>
        <v>#N/A</v>
      </c>
      <c r="W22" s="226">
        <f t="shared" ref="W22:W23" si="13">IF(Q22=0,1,"")</f>
        <v>1</v>
      </c>
      <c r="X22" s="227" t="e">
        <f t="shared" ref="X22:X23" si="14">IF(SUM(V22:W22)=2,"",IF(AND(SUM(V22:W22)=1,ABS(ROUND(T22,2))&gt;R22),9,IF(AND(ABS(ROUND(T22,2))&gt;R22,ABS(ROUND(U22,2))&gt;S22),3,IF(ABS(ROUND(U22,2))&gt;S22,2,IF(ABS(ROUND(T22,2))&gt;R22,1,"")))))</f>
        <v>#N/A</v>
      </c>
      <c r="Y22" s="227" t="e">
        <f t="shared" si="6"/>
        <v>#N/A</v>
      </c>
      <c r="Z22" s="227"/>
      <c r="AA22" s="228" t="str">
        <f t="shared" si="7"/>
        <v/>
      </c>
      <c r="AB22" s="228"/>
      <c r="AC22" s="382"/>
      <c r="AD22" s="247"/>
      <c r="AE22" s="247"/>
      <c r="AF22" s="361"/>
    </row>
    <row r="23" spans="1:32" ht="16" thickBot="1" x14ac:dyDescent="0.4">
      <c r="A23" s="92"/>
      <c r="B23" s="324"/>
      <c r="C23" s="424">
        <f t="shared" si="0"/>
        <v>6</v>
      </c>
      <c r="D23" s="674" t="str">
        <f>Text!G37</f>
        <v>Cynllunio a datblygu economaiddl</v>
      </c>
      <c r="E23" s="674"/>
      <c r="F23" s="674"/>
      <c r="G23" s="195">
        <v>0</v>
      </c>
      <c r="H23" s="326"/>
      <c r="I23" s="314"/>
      <c r="J23" s="92"/>
      <c r="K23" s="409"/>
      <c r="L23" s="673"/>
      <c r="M23" s="410"/>
      <c r="N23"/>
      <c r="O23" s="474" t="e">
        <f>VLOOKUP("CAPFOR"&amp;"_"&amp;UANumber&amp;"_"&amp;$C23&amp;"_"&amp;1&amp;"_"&amp;Details!$H$3,DataIn[],8,FALSE)</f>
        <v>#N/A</v>
      </c>
      <c r="P23" s="475" t="e">
        <f>VLOOKUP("CAPFOR"&amp;"_"&amp;UANumber&amp;"_"&amp;$C23&amp;"_"&amp;1&amp;"_"&amp;Details!$H$2,DataIn[],8,FALSE)</f>
        <v>#N/A</v>
      </c>
      <c r="Q23" s="475">
        <f>G23</f>
        <v>0</v>
      </c>
      <c r="R23" s="475">
        <f>IF(VLOOKUP($C23,GTols[],3,FALSE)&lt;&gt;"",VLOOKUP($C23,GTols[],3,FALSE),$R$14)</f>
        <v>5000</v>
      </c>
      <c r="S23" s="475">
        <f>IF(VLOOKUP($C23,GTols[],4,FALSE)&lt;&gt;"",VLOOKUP($C23,GTols[],4,FALSE),$S$14)</f>
        <v>50</v>
      </c>
      <c r="T23" s="475" t="e">
        <f t="shared" ref="T23" si="15">Q23-P23</f>
        <v>#N/A</v>
      </c>
      <c r="U23" s="476" t="e">
        <f t="shared" ref="U23" si="16">IF(OR(P23=0,Q23=0),0,T23/P23*100)</f>
        <v>#N/A</v>
      </c>
      <c r="V23" s="242" t="e">
        <f t="shared" si="12"/>
        <v>#N/A</v>
      </c>
      <c r="W23" s="242">
        <f t="shared" si="13"/>
        <v>1</v>
      </c>
      <c r="X23" s="243" t="e">
        <f t="shared" si="14"/>
        <v>#N/A</v>
      </c>
      <c r="Y23" s="243" t="e">
        <f t="shared" si="6"/>
        <v>#N/A</v>
      </c>
      <c r="Z23" s="243"/>
      <c r="AA23" s="244" t="str">
        <f t="shared" si="7"/>
        <v/>
      </c>
      <c r="AB23" s="244"/>
      <c r="AC23" s="387"/>
      <c r="AD23" s="245"/>
      <c r="AE23" s="245"/>
      <c r="AF23" s="362"/>
    </row>
    <row r="24" spans="1:32" ht="15" customHeight="1" x14ac:dyDescent="0.35">
      <c r="A24" s="92"/>
      <c r="B24" s="324"/>
      <c r="C24" s="79"/>
      <c r="D24" s="329"/>
      <c r="E24" s="329"/>
      <c r="F24" s="329"/>
      <c r="G24" s="330"/>
      <c r="H24" s="326"/>
      <c r="I24" s="314"/>
      <c r="J24" s="92"/>
      <c r="K24" s="409"/>
      <c r="L24"/>
      <c r="M24" s="410"/>
      <c r="N24"/>
      <c r="O24" s="235"/>
      <c r="P24" s="235"/>
      <c r="Q24" s="235"/>
      <c r="R24" s="235"/>
      <c r="S24" s="235"/>
      <c r="T24" s="235"/>
      <c r="U24" s="236"/>
      <c r="V24" s="236"/>
      <c r="W24" s="236"/>
      <c r="X24" s="237"/>
      <c r="Y24" s="237"/>
      <c r="Z24" s="237"/>
      <c r="AA24" s="238"/>
      <c r="AB24" s="238"/>
      <c r="AC24" s="385"/>
      <c r="AD24" s="253"/>
      <c r="AE24" s="253"/>
      <c r="AF24" s="358"/>
    </row>
    <row r="25" spans="1:32" ht="15" customHeight="1" x14ac:dyDescent="0.35">
      <c r="A25" s="92"/>
      <c r="B25" s="324"/>
      <c r="C25" s="424">
        <f>(C23+1)</f>
        <v>7</v>
      </c>
      <c r="D25" s="674" t="str">
        <f>Text!G38</f>
        <v>Arall</v>
      </c>
      <c r="E25" s="674"/>
      <c r="F25" s="674"/>
      <c r="G25" s="143">
        <v>0</v>
      </c>
      <c r="H25" s="326"/>
      <c r="I25" s="314"/>
      <c r="J25" s="92"/>
      <c r="K25" s="409"/>
      <c r="L25"/>
      <c r="M25" s="410"/>
      <c r="N25"/>
      <c r="O25" s="457" t="e">
        <f>VLOOKUP("CAPFOR"&amp;"_"&amp;UANumber&amp;"_"&amp;$C25&amp;"_"&amp;1&amp;"_"&amp;Details!$H$3,DataIn[],8,FALSE)</f>
        <v>#N/A</v>
      </c>
      <c r="P25" s="457" t="e">
        <f>VLOOKUP("CAPFOR"&amp;"_"&amp;UANumber&amp;"_"&amp;$C25&amp;"_"&amp;1&amp;"_"&amp;Details!$H$2,DataIn[],8,FALSE)</f>
        <v>#N/A</v>
      </c>
      <c r="Q25" s="457">
        <f>G25</f>
        <v>0</v>
      </c>
      <c r="R25" s="457">
        <f>IF(VLOOKUP($C25,GTols[],3,FALSE)&lt;&gt;"",VLOOKUP($C25,GTols[],3,FALSE),$R$14)</f>
        <v>5000</v>
      </c>
      <c r="S25" s="457">
        <f>IF(VLOOKUP($C25,GTols[],4,FALSE)&lt;&gt;"",VLOOKUP($C25,GTols[],4,FALSE),$S$14)</f>
        <v>50</v>
      </c>
      <c r="T25" s="457" t="e">
        <f t="shared" ref="T25" si="17">Q25-P25</f>
        <v>#N/A</v>
      </c>
      <c r="U25" s="458" t="e">
        <f t="shared" ref="U25" si="18">IF(OR(P25=0,Q25=0),0,T25/P25*100)</f>
        <v>#N/A</v>
      </c>
      <c r="V25" s="229" t="e">
        <f t="shared" ref="V25" si="19">IF(P25=0,1,"")</f>
        <v>#N/A</v>
      </c>
      <c r="W25" s="229">
        <f t="shared" ref="W25" si="20">IF(Q25=0,1,"")</f>
        <v>1</v>
      </c>
      <c r="X25" s="230" t="e">
        <f>IF(SUM(V25:W25)=2,"",IF(AND(SUM(V25:W25)=1,ABS(ROUND(T25,2))&gt;R25),9,IF(AND(ABS(ROUND(T25,2))&gt;R25,ABS(ROUND(U25,2))&gt;S25),3,IF(ABS(ROUND(U25,2))&gt;S25,2,IF(ABS(ROUND(T25,2))&gt;R25,1,"")))))</f>
        <v>#N/A</v>
      </c>
      <c r="Y25" s="230" t="e">
        <f t="shared" ref="Y25" si="21">IF(OR(X25=3,X25=9),1,"")</f>
        <v>#N/A</v>
      </c>
      <c r="Z25" s="230"/>
      <c r="AA25" s="231" t="str">
        <f t="shared" si="7"/>
        <v/>
      </c>
      <c r="AB25" s="231"/>
      <c r="AC25" s="383"/>
      <c r="AD25" s="331"/>
      <c r="AE25" s="331"/>
      <c r="AF25" s="363"/>
    </row>
    <row r="26" spans="1:32" ht="30" customHeight="1" x14ac:dyDescent="0.35">
      <c r="A26" s="92"/>
      <c r="B26" s="324"/>
      <c r="C26" s="424">
        <f t="shared" si="0"/>
        <v>8</v>
      </c>
      <c r="D26" s="675" t="str">
        <f>Text!G39</f>
        <v>Cyfanswm Gwasanaethau Eraill (llinellau 4 i 7, colofn 1 yn cael ei gyfrifo, colofn 2 ar agor).</v>
      </c>
      <c r="E26" s="675"/>
      <c r="F26" s="677"/>
      <c r="G26" s="144">
        <f>SUM(G20:G25)</f>
        <v>0</v>
      </c>
      <c r="H26" s="143">
        <v>0</v>
      </c>
      <c r="I26" s="314"/>
      <c r="J26" s="92"/>
      <c r="K26" s="409"/>
      <c r="L26"/>
      <c r="M26" s="410"/>
      <c r="N26"/>
      <c r="O26" s="457" t="e">
        <f>VLOOKUP("CAPFOR"&amp;"_"&amp;UANumber&amp;"_"&amp;$C26&amp;"_"&amp;1&amp;"_"&amp;Details!$H$3,DataIn[],8,FALSE)</f>
        <v>#N/A</v>
      </c>
      <c r="P26" s="457" t="e">
        <f>VLOOKUP("CAPFOR"&amp;"_"&amp;UANumber&amp;"_"&amp;$C26&amp;"_"&amp;1&amp;"_"&amp;Details!$H$2,DataIn[],8,FALSE)</f>
        <v>#N/A</v>
      </c>
      <c r="Q26" s="457">
        <f>G26</f>
        <v>0</v>
      </c>
      <c r="R26" s="92"/>
      <c r="S26" s="92"/>
      <c r="T26" s="92"/>
      <c r="U26" s="92"/>
      <c r="V26" s="92"/>
      <c r="W26" s="92"/>
      <c r="X26" s="92"/>
      <c r="Y26" s="92"/>
      <c r="Z26" s="92"/>
      <c r="AA26" s="92"/>
      <c r="AB26" s="92"/>
      <c r="AC26" s="388"/>
      <c r="AD26" s="100"/>
      <c r="AE26" s="100"/>
      <c r="AF26" s="364"/>
    </row>
    <row r="27" spans="1:32" ht="15" customHeight="1" thickBot="1" x14ac:dyDescent="0.4">
      <c r="A27" s="92"/>
      <c r="B27" s="324"/>
      <c r="C27" s="79"/>
      <c r="D27" s="329"/>
      <c r="E27" s="329"/>
      <c r="F27" s="329"/>
      <c r="G27" s="329"/>
      <c r="H27" s="329"/>
      <c r="I27" s="314"/>
      <c r="J27" s="92"/>
      <c r="K27" s="409"/>
      <c r="L27" s="415"/>
      <c r="M27" s="410"/>
      <c r="N27"/>
      <c r="O27" s="239"/>
      <c r="P27" s="239"/>
      <c r="Q27" s="239"/>
      <c r="R27" s="177"/>
      <c r="S27" s="177"/>
      <c r="T27" s="177"/>
      <c r="U27" s="177"/>
      <c r="V27" s="177"/>
      <c r="W27" s="177"/>
      <c r="X27" s="177"/>
      <c r="Y27" s="177"/>
      <c r="Z27" s="177"/>
      <c r="AA27" s="177"/>
      <c r="AB27" s="177"/>
      <c r="AC27" s="388"/>
      <c r="AD27" s="332"/>
      <c r="AE27" s="332"/>
      <c r="AF27" s="365"/>
    </row>
    <row r="28" spans="1:32" ht="15" customHeight="1" thickTop="1" x14ac:dyDescent="0.35">
      <c r="A28" s="92"/>
      <c r="B28" s="324"/>
      <c r="C28" s="424">
        <f>(C26+1)</f>
        <v>9</v>
      </c>
      <c r="D28" s="674" t="str">
        <f>Text!G40</f>
        <v>Cyfrif refeniw tai (HRA)</v>
      </c>
      <c r="E28" s="674"/>
      <c r="F28" s="674"/>
      <c r="G28" s="189"/>
      <c r="H28" s="190">
        <v>0</v>
      </c>
      <c r="I28" s="314"/>
      <c r="J28" s="92"/>
      <c r="K28" s="414"/>
      <c r="L28" s="669" t="str">
        <f>ValData!AP60</f>
        <v>Awdurdodau Unedol yn unig</v>
      </c>
      <c r="M28" s="410"/>
      <c r="N28"/>
      <c r="O28" s="467" t="e">
        <f>VLOOKUP("CAPFOR"&amp;"_"&amp;UANumber&amp;"_"&amp;$C28&amp;"_"&amp;1&amp;"_"&amp;Details!$H$3,DataIn[],8,FALSE)</f>
        <v>#N/A</v>
      </c>
      <c r="P28" s="468" t="e">
        <f>VLOOKUP("CAPFOR"&amp;"_"&amp;UANumber&amp;"_"&amp;$C28&amp;"_"&amp;1&amp;"_"&amp;Details!$H$2,DataIn[],8,FALSE)</f>
        <v>#N/A</v>
      </c>
      <c r="Q28" s="468">
        <f>G28</f>
        <v>0</v>
      </c>
      <c r="R28" s="468">
        <f>IF(VLOOKUP($C28,GTols[],3,FALSE)&lt;&gt;"",VLOOKUP($C28,GTols[],3,FALSE),$R$14)</f>
        <v>5000</v>
      </c>
      <c r="S28" s="468">
        <f>IF(VLOOKUP($C28,GTols[],4,FALSE)&lt;&gt;"",VLOOKUP($C28,GTols[],4,FALSE),$S$14)</f>
        <v>50</v>
      </c>
      <c r="T28" s="468" t="e">
        <f>Q28-P28</f>
        <v>#N/A</v>
      </c>
      <c r="U28" s="469" t="e">
        <f>IF(OR(P28=0,Q28=0),0,T28/P28*100)</f>
        <v>#N/A</v>
      </c>
      <c r="V28" s="226" t="e">
        <f>IF(P28=0,1,"")</f>
        <v>#N/A</v>
      </c>
      <c r="W28" s="226">
        <f>IF(Q28=0,1,"")</f>
        <v>1</v>
      </c>
      <c r="X28" s="227" t="e">
        <f t="shared" ref="X28:X29" si="22">IF(SUM(V28:W28)=2,"",IF(AND(SUM(V28:W28)=1,ABS(ROUND(T28,2))&gt;R28),9,IF(AND(ABS(ROUND(T28,2))&gt;R28,ABS(ROUND(U28,2))&gt;S28),3,IF(ABS(ROUND(U28,2))&gt;S28,2,IF(ABS(ROUND(T28,2))&gt;R28,1,"")))))</f>
        <v>#N/A</v>
      </c>
      <c r="Y28" s="227" t="e">
        <f>IF(OR(X28=3,X28=9),1,"")</f>
        <v>#N/A</v>
      </c>
      <c r="Z28" s="227"/>
      <c r="AA28" s="228" t="str">
        <f t="shared" si="7"/>
        <v/>
      </c>
      <c r="AB28" s="228"/>
      <c r="AC28" s="382"/>
      <c r="AD28" s="333"/>
      <c r="AE28" s="333"/>
      <c r="AF28" s="366"/>
    </row>
    <row r="29" spans="1:32" ht="15" customHeight="1" thickBot="1" x14ac:dyDescent="0.4">
      <c r="A29" s="92"/>
      <c r="B29" s="324"/>
      <c r="C29" s="424">
        <f t="shared" si="0"/>
        <v>10</v>
      </c>
      <c r="D29" s="674" t="str">
        <f>Text!G41</f>
        <v>Tai ddim HRA</v>
      </c>
      <c r="E29" s="674"/>
      <c r="F29" s="679"/>
      <c r="G29" s="419">
        <v>0</v>
      </c>
      <c r="H29" s="418">
        <v>0</v>
      </c>
      <c r="I29" s="314"/>
      <c r="J29" s="92"/>
      <c r="K29" s="414"/>
      <c r="L29" s="670"/>
      <c r="M29" s="410"/>
      <c r="N29"/>
      <c r="O29" s="470" t="e">
        <f>VLOOKUP("CAPFOR"&amp;"_"&amp;UANumber&amp;"_"&amp;$C29&amp;"_"&amp;1&amp;"_"&amp;Details!$H$3,DataIn[],8,FALSE)</f>
        <v>#N/A</v>
      </c>
      <c r="P29" s="457" t="e">
        <f>VLOOKUP("CAPFOR"&amp;"_"&amp;UANumber&amp;"_"&amp;$C29&amp;"_"&amp;1&amp;"_"&amp;Details!$H$2,DataIn[],8,FALSE)</f>
        <v>#N/A</v>
      </c>
      <c r="Q29" s="457">
        <f>G29</f>
        <v>0</v>
      </c>
      <c r="R29" s="472">
        <f>IF(VLOOKUP($C29,GTols[],3,FALSE)&lt;&gt;"",VLOOKUP($C29,GTols[],3,FALSE),$R$14)</f>
        <v>5000</v>
      </c>
      <c r="S29" s="472">
        <f>IF(VLOOKUP($C29,GTols[],4,FALSE)&lt;&gt;"",VLOOKUP($C29,GTols[],4,FALSE),$S$14)</f>
        <v>50</v>
      </c>
      <c r="T29" s="472" t="e">
        <f t="shared" ref="T29" si="23">Q29-P29</f>
        <v>#N/A</v>
      </c>
      <c r="U29" s="473" t="e">
        <f t="shared" ref="U29" si="24">IF(OR(P29=0,Q29=0),0,T29/P29*100)</f>
        <v>#N/A</v>
      </c>
      <c r="V29" s="232" t="e">
        <f t="shared" ref="V29" si="25">IF(P29=0,1,"")</f>
        <v>#N/A</v>
      </c>
      <c r="W29" s="232">
        <f t="shared" ref="W29" si="26">IF(Q29=0,1,"")</f>
        <v>1</v>
      </c>
      <c r="X29" s="233" t="e">
        <f t="shared" si="22"/>
        <v>#N/A</v>
      </c>
      <c r="Y29" s="233" t="e">
        <f t="shared" ref="Y29" si="27">IF(OR(X29=3,X29=9),1,"")</f>
        <v>#N/A</v>
      </c>
      <c r="Z29" s="233"/>
      <c r="AA29" s="234" t="str">
        <f t="shared" si="7"/>
        <v/>
      </c>
      <c r="AB29" s="234"/>
      <c r="AC29" s="384"/>
      <c r="AD29" s="334"/>
      <c r="AE29" s="334"/>
      <c r="AF29" s="367"/>
    </row>
    <row r="30" spans="1:32" ht="15" customHeight="1" thickBot="1" x14ac:dyDescent="0.4">
      <c r="A30" s="92"/>
      <c r="B30" s="324"/>
      <c r="C30" s="424">
        <f>(C29+1)</f>
        <v>11</v>
      </c>
      <c r="D30" s="674" t="str">
        <f>Text!G42</f>
        <v>Cyfanswm tai (llinellau 9 i 10)</v>
      </c>
      <c r="E30" s="674"/>
      <c r="F30" s="679"/>
      <c r="G30" s="420">
        <f>SUM(G28:G29)</f>
        <v>0</v>
      </c>
      <c r="H30" s="421">
        <f>SUM(H28:H29)</f>
        <v>0</v>
      </c>
      <c r="I30" s="314"/>
      <c r="J30"/>
      <c r="K30" s="414"/>
      <c r="L30" s="671"/>
      <c r="M30" s="410"/>
      <c r="N30"/>
      <c r="O30" s="471" t="e">
        <f>VLOOKUP("CAPFOR"&amp;"_"&amp;UANumber&amp;"_"&amp;$C30&amp;"_"&amp;1&amp;"_"&amp;Details!$H$3,DataIn[],8,FALSE)</f>
        <v>#N/A</v>
      </c>
      <c r="P30" s="472" t="e">
        <f>VLOOKUP("CAPFOR"&amp;"_"&amp;UANumber&amp;"_"&amp;$C30&amp;"_"&amp;1&amp;"_"&amp;Details!$H$2,DataIn[],8,FALSE)</f>
        <v>#N/A</v>
      </c>
      <c r="Q30" s="477">
        <f>G30</f>
        <v>0</v>
      </c>
      <c r="R30" s="417"/>
      <c r="S30" s="92"/>
      <c r="T30" s="92"/>
      <c r="U30" s="92"/>
      <c r="V30" s="92"/>
      <c r="W30" s="92"/>
      <c r="X30" s="92"/>
      <c r="Y30" s="92"/>
      <c r="Z30" s="92"/>
      <c r="AA30" s="92"/>
      <c r="AB30" s="92"/>
      <c r="AC30" s="388"/>
      <c r="AD30" s="100"/>
      <c r="AE30" s="100"/>
      <c r="AF30" s="364"/>
    </row>
    <row r="31" spans="1:32" ht="15" customHeight="1" thickBot="1" x14ac:dyDescent="0.4">
      <c r="A31" s="92"/>
      <c r="B31" s="324"/>
      <c r="C31" s="79"/>
      <c r="D31" s="329"/>
      <c r="E31" s="329"/>
      <c r="F31" s="329"/>
      <c r="G31" s="329"/>
      <c r="H31" s="329"/>
      <c r="I31" s="314"/>
      <c r="J31"/>
      <c r="K31" s="409"/>
      <c r="L31"/>
      <c r="M31" s="410"/>
      <c r="N31"/>
      <c r="O31" s="249"/>
      <c r="P31" s="249"/>
      <c r="Q31" s="249"/>
      <c r="R31" s="177"/>
      <c r="S31" s="177"/>
      <c r="T31" s="177"/>
      <c r="U31" s="177"/>
      <c r="V31" s="177"/>
      <c r="W31" s="177"/>
      <c r="X31" s="177"/>
      <c r="Y31" s="177"/>
      <c r="Z31" s="177"/>
      <c r="AA31" s="177"/>
      <c r="AB31" s="177"/>
      <c r="AC31" s="388"/>
      <c r="AD31" s="332"/>
      <c r="AE31" s="332"/>
      <c r="AF31" s="365"/>
    </row>
    <row r="32" spans="1:32" ht="43.5" customHeight="1" thickTop="1" thickBot="1" x14ac:dyDescent="0.4">
      <c r="A32" s="92"/>
      <c r="B32" s="324"/>
      <c r="C32" s="424">
        <f>(C30+1)</f>
        <v>12</v>
      </c>
      <c r="D32" s="674" t="str">
        <f>Text!G43</f>
        <v>Y gyfraith, trefn a gwasanaethau diogelu</v>
      </c>
      <c r="E32" s="674"/>
      <c r="F32" s="674"/>
      <c r="G32" s="196">
        <v>0</v>
      </c>
      <c r="H32" s="197">
        <v>0</v>
      </c>
      <c r="I32" s="314"/>
      <c r="J32"/>
      <c r="K32" s="409"/>
      <c r="L32" s="587" t="str">
        <f>ValData!AP62</f>
        <v>Awdurdodau Heddlu ac Tan yn unig</v>
      </c>
      <c r="M32" s="410"/>
      <c r="N32"/>
      <c r="O32" s="478" t="e">
        <f>VLOOKUP("CAPFOR"&amp;"_"&amp;UANumber&amp;"_"&amp;$C32&amp;"_"&amp;1&amp;"_"&amp;Details!$H$3,DataIn[],8,FALSE)</f>
        <v>#N/A</v>
      </c>
      <c r="P32" s="479" t="e">
        <f>VLOOKUP("CAPFOR"&amp;"_"&amp;UANumber&amp;"_"&amp;$C32&amp;"_"&amp;1&amp;"_"&amp;Details!$H$2,DataIn[],8,FALSE)</f>
        <v>#N/A</v>
      </c>
      <c r="Q32" s="479">
        <f>G32</f>
        <v>0</v>
      </c>
      <c r="R32" s="479">
        <f>IF(VLOOKUP($C32,GTols[],3,FALSE)&lt;&gt;"",VLOOKUP($C32,GTols[],3,FALSE),$R$14)</f>
        <v>5000</v>
      </c>
      <c r="S32" s="479">
        <f>IF(VLOOKUP($C32,GTols[],4,FALSE)&lt;&gt;"",VLOOKUP($C32,GTols[],4,FALSE),$S$14)</f>
        <v>50</v>
      </c>
      <c r="T32" s="479" t="e">
        <f t="shared" ref="T32" si="28">Q32-P32</f>
        <v>#N/A</v>
      </c>
      <c r="U32" s="480" t="e">
        <f t="shared" ref="U32" si="29">IF(OR(P32=0,Q32=0),0,T32/P32*100)</f>
        <v>#N/A</v>
      </c>
      <c r="V32" s="250" t="e">
        <f t="shared" ref="V32" si="30">IF(P32=0,1,"")</f>
        <v>#N/A</v>
      </c>
      <c r="W32" s="250">
        <f t="shared" ref="W32" si="31">IF(Q32=0,1,"")</f>
        <v>1</v>
      </c>
      <c r="X32" s="251" t="e">
        <f t="shared" ref="X32" si="32">IF(SUM(V32:W32)=2,"",IF(SUM(V32:W32)=1,9,IF(AND(ABS(ROUND(T32,2))&gt;R32,ABS(ROUND(U32,2))&gt;S32),3,IF(ABS(ROUND(U32,2))&gt;S32,2,IF(ABS(ROUND(T32,2))&gt;R32,1,"")))))</f>
        <v>#N/A</v>
      </c>
      <c r="Y32" s="251" t="e">
        <f t="shared" ref="Y32" si="33">IF(OR(X32=3,X32=9),1,"")</f>
        <v>#N/A</v>
      </c>
      <c r="Z32" s="251"/>
      <c r="AA32" s="252" t="str">
        <f t="shared" si="7"/>
        <v/>
      </c>
      <c r="AB32" s="252"/>
      <c r="AC32" s="389"/>
      <c r="AD32" s="335"/>
      <c r="AE32" s="335"/>
      <c r="AF32" s="368"/>
    </row>
    <row r="33" spans="1:32" ht="15" customHeight="1" x14ac:dyDescent="0.35">
      <c r="A33" s="92"/>
      <c r="B33" s="324"/>
      <c r="C33" s="79"/>
      <c r="D33" s="329"/>
      <c r="E33" s="329"/>
      <c r="F33" s="329"/>
      <c r="G33" s="329"/>
      <c r="H33" s="329"/>
      <c r="I33" s="314"/>
      <c r="J33"/>
      <c r="K33" s="411"/>
      <c r="L33" s="412"/>
      <c r="M33" s="413"/>
      <c r="N33"/>
      <c r="O33" s="235"/>
      <c r="P33" s="235"/>
      <c r="Q33" s="235"/>
      <c r="R33" s="235"/>
      <c r="S33" s="235"/>
      <c r="T33" s="235"/>
      <c r="U33" s="236"/>
      <c r="V33" s="236"/>
      <c r="W33" s="236"/>
      <c r="X33" s="237"/>
      <c r="Y33" s="237"/>
      <c r="Z33" s="237"/>
      <c r="AA33" s="238"/>
      <c r="AB33" s="238"/>
      <c r="AC33" s="385"/>
      <c r="AD33" s="236"/>
      <c r="AE33" s="236"/>
      <c r="AF33" s="369"/>
    </row>
    <row r="34" spans="1:32" ht="15" customHeight="1" x14ac:dyDescent="0.35">
      <c r="A34" s="92"/>
      <c r="B34" s="324"/>
      <c r="C34" s="424">
        <f>(C32+1)</f>
        <v>13</v>
      </c>
      <c r="D34" s="674" t="str">
        <f>Text!G44</f>
        <v>Cyfanswm pob gwasanaeth (llinellau [1 i 3]+8+11+12)</v>
      </c>
      <c r="E34" s="674"/>
      <c r="F34" s="674"/>
      <c r="G34" s="144">
        <f>G17+G18+G19+G26+G30+G32</f>
        <v>0</v>
      </c>
      <c r="H34" s="144">
        <f>H17+H18+H19+H26+H30+H32</f>
        <v>0</v>
      </c>
      <c r="I34" s="314"/>
      <c r="J34" s="92"/>
      <c r="M34"/>
      <c r="N34"/>
      <c r="O34" s="457" t="e">
        <f>VLOOKUP("CAPFOR"&amp;"_"&amp;UANumber&amp;"_"&amp;$C34&amp;"_"&amp;1&amp;"_"&amp;Details!$H$3,DataIn[],8,FALSE)</f>
        <v>#N/A</v>
      </c>
      <c r="P34" s="457" t="e">
        <f>VLOOKUP("CAPFOR"&amp;"_"&amp;UANumber&amp;"_"&amp;$C34&amp;"_"&amp;1&amp;"_"&amp;Details!$H$2,DataIn[],8,FALSE)</f>
        <v>#N/A</v>
      </c>
      <c r="Q34" s="457">
        <f>G34</f>
        <v>0</v>
      </c>
      <c r="R34" s="457">
        <f>IF(VLOOKUP($C34,GTols[],3,FALSE)&lt;&gt;"",VLOOKUP($C34,GTols[],3,FALSE),$R$14)</f>
        <v>5000</v>
      </c>
      <c r="S34" s="457">
        <f>IF(VLOOKUP($C34,GTols[],4,FALSE)&lt;&gt;"",VLOOKUP($C34,GTols[],4,FALSE),$S$14)</f>
        <v>50</v>
      </c>
      <c r="T34" s="457" t="e">
        <f t="shared" ref="T34:T40" si="34">Q34-P34</f>
        <v>#N/A</v>
      </c>
      <c r="U34" s="458" t="e">
        <f t="shared" ref="U34:U40" si="35">IF(OR(P34=0,Q34=0),0,T34/P34*100)</f>
        <v>#N/A</v>
      </c>
      <c r="V34" s="229" t="e">
        <f t="shared" ref="V34:V36" si="36">IF(P34=0,1,"")</f>
        <v>#N/A</v>
      </c>
      <c r="W34" s="229">
        <f t="shared" ref="W34:W36" si="37">IF(Q34=0,1,"")</f>
        <v>1</v>
      </c>
      <c r="X34" s="230" t="e">
        <f t="shared" ref="X34:X36" si="38">IF(SUM(V34:W34)=2,"",IF(AND(SUM(V34:W34)=1,ABS(ROUND(T34,2))&gt;R34),9,IF(AND(ABS(ROUND(T34,2))&gt;R34,ABS(ROUND(U34,2))&gt;S34),3,IF(ABS(ROUND(U34,2))&gt;S34,2,IF(ABS(ROUND(T34,2))&gt;R34,1,"")))))</f>
        <v>#N/A</v>
      </c>
      <c r="Y34" s="230" t="e">
        <f t="shared" ref="Y34:Y36" si="39">IF(OR(X34=3,X34=9),1,"")</f>
        <v>#N/A</v>
      </c>
      <c r="Z34" s="230"/>
      <c r="AA34" s="231" t="str">
        <f t="shared" si="7"/>
        <v/>
      </c>
      <c r="AB34" s="231"/>
      <c r="AC34" s="383"/>
      <c r="AD34" s="331"/>
      <c r="AE34" s="331"/>
      <c r="AF34" s="363"/>
    </row>
    <row r="35" spans="1:32" ht="15" customHeight="1" x14ac:dyDescent="0.35">
      <c r="A35" s="92"/>
      <c r="B35" s="324"/>
      <c r="C35" s="424">
        <f t="shared" si="0"/>
        <v>14</v>
      </c>
      <c r="D35" s="681" t="str">
        <f>Text!G45</f>
        <v>Caffael / gwaredu cyfalaf cyfrannau a benthyg (*)</v>
      </c>
      <c r="E35" s="681"/>
      <c r="F35" s="681"/>
      <c r="G35" s="143">
        <v>0</v>
      </c>
      <c r="H35" s="143">
        <v>0</v>
      </c>
      <c r="I35" s="314"/>
      <c r="J35" s="92"/>
      <c r="M35"/>
      <c r="N35"/>
      <c r="O35" s="457" t="e">
        <f>VLOOKUP("CAPFOR"&amp;"_"&amp;UANumber&amp;"_"&amp;$C35&amp;"_"&amp;1&amp;"_"&amp;Details!$H$3,DataIn[],8,FALSE)</f>
        <v>#N/A</v>
      </c>
      <c r="P35" s="457" t="e">
        <f>VLOOKUP("CAPFOR"&amp;"_"&amp;UANumber&amp;"_"&amp;$C35&amp;"_"&amp;1&amp;"_"&amp;Details!$H$2,DataIn[],8,FALSE)</f>
        <v>#N/A</v>
      </c>
      <c r="Q35" s="457">
        <f>G35</f>
        <v>0</v>
      </c>
      <c r="R35" s="457">
        <f>IF(VLOOKUP($C35,GTols[],3,FALSE)&lt;&gt;"",VLOOKUP($C35,GTols[],3,FALSE),$R$14)</f>
        <v>5000</v>
      </c>
      <c r="S35" s="457">
        <f>IF(VLOOKUP($C35,GTols[],4,FALSE)&lt;&gt;"",VLOOKUP($C35,GTols[],4,FALSE),$S$14)</f>
        <v>50</v>
      </c>
      <c r="T35" s="457" t="e">
        <f t="shared" si="34"/>
        <v>#N/A</v>
      </c>
      <c r="U35" s="458" t="e">
        <f t="shared" si="35"/>
        <v>#N/A</v>
      </c>
      <c r="V35" s="229" t="e">
        <f t="shared" si="36"/>
        <v>#N/A</v>
      </c>
      <c r="W35" s="229">
        <f t="shared" si="37"/>
        <v>1</v>
      </c>
      <c r="X35" s="230" t="e">
        <f t="shared" si="38"/>
        <v>#N/A</v>
      </c>
      <c r="Y35" s="230" t="e">
        <f t="shared" si="39"/>
        <v>#N/A</v>
      </c>
      <c r="Z35" s="230"/>
      <c r="AA35" s="231" t="str">
        <f t="shared" si="7"/>
        <v/>
      </c>
      <c r="AB35" s="231"/>
      <c r="AC35" s="383"/>
      <c r="AD35" s="331"/>
      <c r="AE35" s="331"/>
      <c r="AF35" s="363"/>
    </row>
    <row r="36" spans="1:32" ht="25.5" customHeight="1" x14ac:dyDescent="0.35">
      <c r="A36" s="92"/>
      <c r="B36" s="324"/>
      <c r="C36" s="424">
        <f t="shared" si="0"/>
        <v>15</v>
      </c>
      <c r="D36" s="675" t="str">
        <f>Text!G47</f>
        <v>Gwariant cyfalaf drwy rinwedd cyfarwyddyd dan adran 16 (2)(b) o Ddeddf 2003</v>
      </c>
      <c r="E36" s="675"/>
      <c r="F36" s="675"/>
      <c r="G36" s="143">
        <v>0</v>
      </c>
      <c r="H36" s="336"/>
      <c r="I36" s="314"/>
      <c r="J36" s="92"/>
      <c r="M36"/>
      <c r="N36"/>
      <c r="O36" s="457" t="e">
        <f>VLOOKUP("CAPFOR"&amp;"_"&amp;UANumber&amp;"_"&amp;$C36&amp;"_"&amp;1&amp;"_"&amp;Details!$H$3,DataIn[],8,FALSE)</f>
        <v>#N/A</v>
      </c>
      <c r="P36" s="457" t="e">
        <f>VLOOKUP("CAPFOR"&amp;"_"&amp;UANumber&amp;"_"&amp;$C36&amp;"_"&amp;1&amp;"_"&amp;Details!$H$2,DataIn[],8,FALSE)</f>
        <v>#N/A</v>
      </c>
      <c r="Q36" s="457">
        <f>G36</f>
        <v>0</v>
      </c>
      <c r="R36" s="457">
        <f>IF(VLOOKUP($C36,GTols[],3,FALSE)&lt;&gt;"",VLOOKUP($C36,GTols[],3,FALSE),$R$14)</f>
        <v>5000</v>
      </c>
      <c r="S36" s="457">
        <f>IF(VLOOKUP($C36,GTols[],4,FALSE)&lt;&gt;"",VLOOKUP($C36,GTols[],4,FALSE),$S$14)</f>
        <v>50</v>
      </c>
      <c r="T36" s="457" t="e">
        <f t="shared" si="34"/>
        <v>#N/A</v>
      </c>
      <c r="U36" s="458" t="e">
        <f t="shared" si="35"/>
        <v>#N/A</v>
      </c>
      <c r="V36" s="229" t="e">
        <f t="shared" si="36"/>
        <v>#N/A</v>
      </c>
      <c r="W36" s="229">
        <f t="shared" si="37"/>
        <v>1</v>
      </c>
      <c r="X36" s="230" t="e">
        <f t="shared" si="38"/>
        <v>#N/A</v>
      </c>
      <c r="Y36" s="230" t="e">
        <f t="shared" si="39"/>
        <v>#N/A</v>
      </c>
      <c r="Z36" s="230"/>
      <c r="AA36" s="231" t="str">
        <f t="shared" si="7"/>
        <v/>
      </c>
      <c r="AB36" s="231"/>
      <c r="AC36" s="383"/>
      <c r="AD36" s="331"/>
      <c r="AE36" s="331"/>
      <c r="AF36" s="363"/>
    </row>
    <row r="37" spans="1:32" ht="15" customHeight="1" x14ac:dyDescent="0.35">
      <c r="A37" s="92"/>
      <c r="B37" s="324"/>
      <c r="C37" s="424">
        <f t="shared" si="0"/>
        <v>16</v>
      </c>
      <c r="D37" s="674" t="str">
        <f>Text!G48</f>
        <v>Cyfanswm gwariant / derbyniadau (llinellau 131 i 15)</v>
      </c>
      <c r="E37" s="674"/>
      <c r="F37" s="674"/>
      <c r="G37" s="144">
        <f>SUM(G34:G36)</f>
        <v>0</v>
      </c>
      <c r="H37" s="144">
        <f>SUM(H34:H36)</f>
        <v>0</v>
      </c>
      <c r="I37" s="314"/>
      <c r="J37" s="92"/>
      <c r="M37"/>
      <c r="N37"/>
      <c r="O37" s="457" t="e">
        <f>VLOOKUP("CAPFOR"&amp;"_"&amp;UANumber&amp;"_"&amp;$C37&amp;"_"&amp;1&amp;"_"&amp;Details!$H$3,DataIn[],8,FALSE)</f>
        <v>#N/A</v>
      </c>
      <c r="P37" s="457" t="e">
        <f>VLOOKUP("CAPFOR"&amp;"_"&amp;UANumber&amp;"_"&amp;$C37&amp;"_"&amp;1&amp;"_"&amp;Details!$H$2,DataIn[],8,FALSE)</f>
        <v>#N/A</v>
      </c>
      <c r="Q37" s="457">
        <f>G37</f>
        <v>0</v>
      </c>
      <c r="R37" s="92"/>
      <c r="S37" s="92"/>
      <c r="T37" s="92"/>
      <c r="U37" s="92"/>
      <c r="V37" s="92"/>
      <c r="W37" s="92"/>
      <c r="X37" s="92"/>
      <c r="Y37" s="92"/>
      <c r="Z37" s="92"/>
      <c r="AA37" s="92"/>
      <c r="AB37" s="92"/>
      <c r="AC37" s="388"/>
      <c r="AD37" s="100"/>
      <c r="AE37" s="100"/>
      <c r="AF37" s="364"/>
    </row>
    <row r="38" spans="1:32" ht="15" customHeight="1" x14ac:dyDescent="0.35">
      <c r="A38" s="92"/>
      <c r="B38" s="310"/>
      <c r="C38" s="79"/>
      <c r="D38" s="79"/>
      <c r="E38" s="79"/>
      <c r="F38" s="79"/>
      <c r="G38" s="326"/>
      <c r="H38" s="326"/>
      <c r="I38" s="314"/>
      <c r="J38" s="92"/>
      <c r="M38"/>
      <c r="N38"/>
      <c r="O38" s="92"/>
      <c r="P38" s="92"/>
      <c r="Q38" s="92"/>
      <c r="R38" s="92"/>
      <c r="S38" s="92"/>
      <c r="T38" s="92"/>
      <c r="U38" s="92"/>
      <c r="V38" s="92"/>
      <c r="W38" s="92"/>
      <c r="X38" s="92"/>
      <c r="Y38" s="92"/>
      <c r="Z38" s="92"/>
      <c r="AA38" s="92"/>
      <c r="AB38" s="92"/>
      <c r="AC38" s="388"/>
      <c r="AD38" s="100"/>
      <c r="AE38" s="100"/>
      <c r="AF38" s="364"/>
    </row>
    <row r="39" spans="1:32" ht="16" customHeight="1" x14ac:dyDescent="0.35">
      <c r="A39" s="92"/>
      <c r="B39" s="310"/>
      <c r="C39" s="680" t="str">
        <f>Text!G49</f>
        <v>Memorandwm:</v>
      </c>
      <c r="D39" s="680"/>
      <c r="E39" s="680"/>
      <c r="F39" s="680"/>
      <c r="G39" s="326"/>
      <c r="H39" s="326"/>
      <c r="I39" s="314"/>
      <c r="J39" s="92"/>
      <c r="M39"/>
      <c r="N39"/>
      <c r="O39" s="92"/>
      <c r="P39" s="92"/>
      <c r="Q39" s="92"/>
      <c r="R39" s="92"/>
      <c r="S39" s="92"/>
      <c r="T39" s="92"/>
      <c r="U39" s="92"/>
      <c r="V39" s="92"/>
      <c r="W39" s="92"/>
      <c r="X39" s="92"/>
      <c r="Y39" s="92"/>
      <c r="Z39" s="92"/>
      <c r="AA39" s="92"/>
      <c r="AB39" s="92"/>
      <c r="AC39" s="388"/>
      <c r="AD39" s="100"/>
      <c r="AE39" s="100"/>
      <c r="AF39" s="364"/>
    </row>
    <row r="40" spans="1:32" ht="15" customHeight="1" x14ac:dyDescent="0.35">
      <c r="A40" s="92"/>
      <c r="B40" s="310"/>
      <c r="C40" s="424">
        <f>(C37+1)</f>
        <v>17</v>
      </c>
      <c r="D40" s="678" t="str">
        <f>Text!G50</f>
        <v xml:space="preserve">Asedau nad ydynt yn cael eu cyllido gan wariant cyfalaf ALl </v>
      </c>
      <c r="E40" s="678"/>
      <c r="F40" s="678"/>
      <c r="G40" s="143">
        <v>0</v>
      </c>
      <c r="H40" s="326"/>
      <c r="I40" s="314"/>
      <c r="J40" s="92"/>
      <c r="M40"/>
      <c r="N40"/>
      <c r="O40" s="457" t="e">
        <f>VLOOKUP("CAPFOR"&amp;"_"&amp;UANumber&amp;"_"&amp;$C40&amp;"_"&amp;1&amp;"_"&amp;Details!$H$3,DataIn[],8,FALSE)</f>
        <v>#N/A</v>
      </c>
      <c r="P40" s="457" t="e">
        <f>VLOOKUP("CAPFOR"&amp;"_"&amp;UANumber&amp;"_"&amp;$C40&amp;"_"&amp;1&amp;"_"&amp;Details!$H$2,DataIn[],8,FALSE)</f>
        <v>#N/A</v>
      </c>
      <c r="Q40" s="457">
        <f>G40</f>
        <v>0</v>
      </c>
      <c r="R40" s="457">
        <f>IF(VLOOKUP($C40,GTols[],3,FALSE)&lt;&gt;"",VLOOKUP($C40,GTols[],3,FALSE),$R$14)</f>
        <v>5000</v>
      </c>
      <c r="S40" s="457">
        <f>IF(VLOOKUP($C40,GTols[],4,FALSE)&lt;&gt;"",VLOOKUP($C40,GTols[],4,FALSE),$S$14)</f>
        <v>50</v>
      </c>
      <c r="T40" s="457" t="e">
        <f t="shared" si="34"/>
        <v>#N/A</v>
      </c>
      <c r="U40" s="458" t="e">
        <f t="shared" si="35"/>
        <v>#N/A</v>
      </c>
      <c r="V40" s="229" t="e">
        <f t="shared" ref="V40" si="40">IF(P40=0,1,"")</f>
        <v>#N/A</v>
      </c>
      <c r="W40" s="229">
        <f t="shared" ref="W40" si="41">IF(Q40=0,1,"")</f>
        <v>1</v>
      </c>
      <c r="X40" s="230" t="e">
        <f>IF(SUM(V40:W40)=2,"",IF(AND(SUM(V40:W40)=1,ABS(ROUND(T40,2))&gt;R40),9,IF(AND(ABS(ROUND(T40,2))&gt;R40,ABS(ROUND(U40,2))&gt;S40),3,IF(ABS(ROUND(U40,2))&gt;S40,2,IF(ABS(ROUND(T40,2))&gt;R40,1,"")))))</f>
        <v>#N/A</v>
      </c>
      <c r="Y40" s="230" t="e">
        <f t="shared" ref="Y40" si="42">IF(OR(X40=3,X40=9),1,"")</f>
        <v>#N/A</v>
      </c>
      <c r="Z40" s="230"/>
      <c r="AA40" s="231" t="str">
        <f t="shared" si="7"/>
        <v/>
      </c>
      <c r="AB40" s="231" t="str">
        <f>IF(ISERROR(VLOOKUP("CAPFOR"&amp;"_"&amp;#REF!,#REF!,7,FALSE)),"",VLOOKUP("CAPFOR"&amp;"_"&amp;#REF!,#REF!,7,FALSE))</f>
        <v/>
      </c>
      <c r="AC40" s="383"/>
      <c r="AD40" s="331"/>
      <c r="AE40" s="331"/>
      <c r="AF40" s="363"/>
    </row>
    <row r="41" spans="1:32" s="139" customFormat="1" ht="15" customHeight="1" x14ac:dyDescent="0.35">
      <c r="A41" s="92"/>
      <c r="B41" s="310"/>
      <c r="C41" s="79"/>
      <c r="D41" s="79"/>
      <c r="E41" s="79"/>
      <c r="F41" s="79"/>
      <c r="G41" s="326"/>
      <c r="H41" s="326"/>
      <c r="I41" s="314"/>
      <c r="J41" s="93"/>
      <c r="M41" s="100"/>
      <c r="N41" s="100"/>
      <c r="O41" s="286"/>
      <c r="P41" s="286"/>
      <c r="Q41" s="286"/>
      <c r="R41" s="286"/>
      <c r="S41" s="286"/>
      <c r="T41" s="287"/>
      <c r="U41" s="287"/>
      <c r="V41" s="287"/>
      <c r="W41" s="287"/>
      <c r="X41" s="288"/>
      <c r="Y41" s="288"/>
      <c r="Z41" s="288"/>
      <c r="AA41" s="288"/>
      <c r="AB41" s="288"/>
      <c r="AC41" s="287"/>
      <c r="AD41" s="287"/>
      <c r="AE41" s="287"/>
      <c r="AF41" s="289"/>
    </row>
    <row r="42" spans="1:32" s="139" customFormat="1" ht="15" customHeight="1" x14ac:dyDescent="0.35">
      <c r="A42" s="92"/>
      <c r="B42" s="310"/>
      <c r="C42" s="423">
        <f>C40+0.1</f>
        <v>17.100000000000001</v>
      </c>
      <c r="D42" s="678" t="str">
        <f>Text!G51</f>
        <v>Delio â thwf y Ddinas a Rhanbarthol</v>
      </c>
      <c r="E42" s="678"/>
      <c r="F42" s="678"/>
      <c r="G42" s="143">
        <v>0</v>
      </c>
      <c r="H42" s="326"/>
      <c r="I42" s="314"/>
      <c r="J42" s="93"/>
      <c r="M42" s="100"/>
      <c r="N42" s="100"/>
      <c r="O42" s="457" t="e">
        <f>VLOOKUP("CAPFOR"&amp;"_"&amp;UANumber&amp;"_"&amp;$C42&amp;"_"&amp;1&amp;"_"&amp;Details!$H$3,DataIn[],8,FALSE)</f>
        <v>#N/A</v>
      </c>
      <c r="P42" s="457" t="e">
        <f>VLOOKUP("CAPFOR"&amp;"_"&amp;UANumber&amp;"_"&amp;$C42&amp;"_"&amp;1&amp;"_"&amp;Details!$H$2,DataIn[],8,FALSE)</f>
        <v>#N/A</v>
      </c>
      <c r="Q42" s="457">
        <f>G42</f>
        <v>0</v>
      </c>
      <c r="R42" s="425">
        <v>100</v>
      </c>
      <c r="S42" s="425">
        <v>50</v>
      </c>
      <c r="T42" s="457" t="e">
        <f t="shared" ref="T42" si="43">Q42-P42</f>
        <v>#N/A</v>
      </c>
      <c r="U42" s="458" t="e">
        <f t="shared" ref="U42" si="44">IF(OR(P42=0,Q42=0),0,T42/P42*100)</f>
        <v>#N/A</v>
      </c>
      <c r="V42" s="229" t="e">
        <f t="shared" ref="V42" si="45">IF(P42=0,1,"")</f>
        <v>#N/A</v>
      </c>
      <c r="W42" s="229">
        <f t="shared" ref="W42" si="46">IF(Q42=0,1,"")</f>
        <v>1</v>
      </c>
      <c r="X42" s="230" t="e">
        <f>IF(SUM(V42:W42)=2,"",IF(AND(SUM(V42:W42)=1,ABS(ROUND(T42,2))&gt;R42),9,IF(AND(ABS(ROUND(T42,2))&gt;R42,ABS(ROUND(U42,2))&gt;S42),3,IF(ABS(ROUND(U42,2))&gt;S42,2,IF(ABS(ROUND(T42,2))&gt;R42,1,"")))))</f>
        <v>#N/A</v>
      </c>
      <c r="Y42" s="230" t="e">
        <f t="shared" ref="Y42" si="47">IF(OR(X42=3,X42=9),1,"")</f>
        <v>#N/A</v>
      </c>
      <c r="Z42" s="230"/>
      <c r="AA42" s="231" t="str">
        <f t="shared" ref="AA42" si="48">IF(OR(AB42="C",AB42="T"),"",IF(Z42=1,1,""))</f>
        <v/>
      </c>
      <c r="AB42" s="231" t="str">
        <f>IF(ISERROR(VLOOKUP("CAPFOR"&amp;"_"&amp;#REF!,#REF!,7,FALSE)),"",VLOOKUP("CAPFOR"&amp;"_"&amp;#REF!,#REF!,7,FALSE))</f>
        <v/>
      </c>
      <c r="AC42" s="383"/>
      <c r="AD42" s="331"/>
      <c r="AE42" s="331"/>
      <c r="AF42" s="363"/>
    </row>
    <row r="43" spans="1:32" s="139" customFormat="1" ht="15" customHeight="1" x14ac:dyDescent="0.35">
      <c r="A43" s="92"/>
      <c r="B43" s="310"/>
      <c r="C43" s="337"/>
      <c r="D43" s="326"/>
      <c r="E43" s="326"/>
      <c r="F43" s="326"/>
      <c r="G43" s="326"/>
      <c r="H43" s="326"/>
      <c r="I43" s="314"/>
      <c r="J43" s="93"/>
      <c r="L43" s="93"/>
      <c r="M43" s="100"/>
      <c r="N43" s="100"/>
      <c r="O43" s="93"/>
      <c r="P43" s="93"/>
      <c r="Q43" s="93"/>
      <c r="R43" s="93"/>
      <c r="S43" s="93"/>
      <c r="T43" s="93"/>
      <c r="U43" s="93"/>
      <c r="V43" s="416"/>
      <c r="W43" s="271"/>
      <c r="X43" s="271"/>
      <c r="Y43" s="271"/>
      <c r="Z43" s="271"/>
      <c r="AA43" s="271"/>
      <c r="AB43" s="271"/>
      <c r="AC43" s="271"/>
      <c r="AD43" s="271"/>
      <c r="AE43" s="271"/>
      <c r="AF43" s="271"/>
    </row>
    <row r="44" spans="1:32" s="139" customFormat="1" ht="16.5" customHeight="1" x14ac:dyDescent="0.35">
      <c r="A44" s="92"/>
      <c r="B44" s="310"/>
      <c r="C44" s="624" t="s">
        <v>3424</v>
      </c>
      <c r="D44" s="667" t="str">
        <f>Text!G46</f>
        <v>Mae diwygiadau i reoliadau 2003 yn dileu'r gofyniad i awdurdodau lleol wario ar gaffael cyfalaf benthyciad i'w drin fel gwariant cyfalaf. Fe'i diwygiwyd hefyd i wahardd gwariant ar gaffael mathau penodol o gyfalaf cyfrannau rhag cael ei drin fel gwariant cyfalaf.</v>
      </c>
      <c r="E44" s="667"/>
      <c r="F44" s="667"/>
      <c r="G44" s="667"/>
      <c r="H44" s="667"/>
      <c r="I44" s="314"/>
      <c r="J44" s="93"/>
      <c r="M44" s="100"/>
      <c r="N44" s="100"/>
      <c r="O44" s="93"/>
      <c r="P44" s="93"/>
      <c r="Q44" s="93"/>
      <c r="R44" s="93"/>
      <c r="S44" s="93"/>
      <c r="T44" s="93"/>
      <c r="U44" s="93"/>
      <c r="V44" s="416"/>
      <c r="W44" s="271"/>
      <c r="X44" s="271"/>
      <c r="Y44" s="271"/>
      <c r="Z44" s="271"/>
      <c r="AA44" s="271"/>
      <c r="AB44" s="271"/>
      <c r="AC44" s="271"/>
      <c r="AD44" s="271"/>
      <c r="AE44" s="271"/>
      <c r="AF44" s="271"/>
    </row>
    <row r="45" spans="1:32" s="139" customFormat="1" ht="16.5" customHeight="1" x14ac:dyDescent="0.35">
      <c r="A45" s="92"/>
      <c r="B45" s="310"/>
      <c r="C45" s="338"/>
      <c r="D45" s="667"/>
      <c r="E45" s="667"/>
      <c r="F45" s="667"/>
      <c r="G45" s="667"/>
      <c r="H45" s="667"/>
      <c r="I45" s="314"/>
      <c r="M45" s="100"/>
      <c r="N45" s="100"/>
      <c r="O45" s="93"/>
      <c r="P45" s="93"/>
      <c r="Q45" s="93"/>
      <c r="R45" s="93"/>
      <c r="S45" s="93"/>
      <c r="T45" s="93"/>
      <c r="U45" s="93"/>
      <c r="V45" s="416"/>
      <c r="W45" s="271"/>
      <c r="X45" s="271"/>
      <c r="Y45" s="271"/>
      <c r="Z45" s="271"/>
      <c r="AA45" s="271"/>
      <c r="AB45" s="271"/>
      <c r="AC45" s="271"/>
      <c r="AD45" s="271"/>
      <c r="AE45" s="271"/>
      <c r="AF45" s="271"/>
    </row>
    <row r="46" spans="1:32" s="139" customFormat="1" ht="16.5" customHeight="1" x14ac:dyDescent="0.35">
      <c r="A46" s="92"/>
      <c r="B46" s="339"/>
      <c r="C46" s="340"/>
      <c r="D46" s="668"/>
      <c r="E46" s="668"/>
      <c r="F46" s="668"/>
      <c r="G46" s="668"/>
      <c r="H46" s="668"/>
      <c r="I46" s="341"/>
      <c r="J46" s="93"/>
      <c r="M46" s="100"/>
      <c r="N46" s="100"/>
      <c r="O46" s="93"/>
      <c r="P46" s="93"/>
      <c r="Q46" s="93"/>
      <c r="R46" s="93"/>
      <c r="S46" s="93"/>
      <c r="T46" s="93"/>
      <c r="U46" s="93"/>
      <c r="V46" s="416"/>
      <c r="W46" s="271"/>
      <c r="X46" s="271"/>
      <c r="Y46" s="271"/>
      <c r="Z46" s="271"/>
      <c r="AA46" s="271"/>
      <c r="AB46" s="271"/>
      <c r="AC46" s="271"/>
      <c r="AD46" s="271"/>
      <c r="AE46" s="271"/>
      <c r="AF46" s="271"/>
    </row>
  </sheetData>
  <sheetProtection sheet="1" formatCells="0" formatColumns="0" formatRows="0"/>
  <mergeCells count="38">
    <mergeCell ref="L28:L30"/>
    <mergeCell ref="AB14:AB15"/>
    <mergeCell ref="V13:V15"/>
    <mergeCell ref="W13:W15"/>
    <mergeCell ref="T14:U14"/>
    <mergeCell ref="X14:X15"/>
    <mergeCell ref="Y14:Y15"/>
    <mergeCell ref="R11:S13"/>
    <mergeCell ref="D25:F25"/>
    <mergeCell ref="C7:H7"/>
    <mergeCell ref="Z14:Z15"/>
    <mergeCell ref="AA14:AA15"/>
    <mergeCell ref="C14:F14"/>
    <mergeCell ref="C15:F15"/>
    <mergeCell ref="H13:H15"/>
    <mergeCell ref="G13:G15"/>
    <mergeCell ref="L2:R7"/>
    <mergeCell ref="D37:F37"/>
    <mergeCell ref="D34:F34"/>
    <mergeCell ref="D35:F35"/>
    <mergeCell ref="D36:F36"/>
    <mergeCell ref="D32:F32"/>
    <mergeCell ref="D44:H46"/>
    <mergeCell ref="L17:L20"/>
    <mergeCell ref="L22:L23"/>
    <mergeCell ref="D17:F17"/>
    <mergeCell ref="D18:F18"/>
    <mergeCell ref="D19:F19"/>
    <mergeCell ref="D20:F20"/>
    <mergeCell ref="D22:F22"/>
    <mergeCell ref="D23:F23"/>
    <mergeCell ref="D26:F26"/>
    <mergeCell ref="D28:F28"/>
    <mergeCell ref="D40:F40"/>
    <mergeCell ref="D29:F29"/>
    <mergeCell ref="D30:F30"/>
    <mergeCell ref="C39:F39"/>
    <mergeCell ref="D42:F42"/>
  </mergeCells>
  <phoneticPr fontId="10" type="noConversion"/>
  <conditionalFormatting sqref="G26 G30:H30 G34:H34 G37:H37">
    <cfRule type="expression" dxfId="27" priority="112" stopIfTrue="1">
      <formula>$I$25="Please select your authority on front page"</formula>
    </cfRule>
  </conditionalFormatting>
  <conditionalFormatting sqref="Y17:Y25">
    <cfRule type="cellIs" dxfId="26" priority="6" stopIfTrue="1" operator="equal">
      <formula>1</formula>
    </cfRule>
  </conditionalFormatting>
  <conditionalFormatting sqref="Y28:Y29">
    <cfRule type="cellIs" dxfId="25" priority="24" stopIfTrue="1" operator="equal">
      <formula>1</formula>
    </cfRule>
  </conditionalFormatting>
  <conditionalFormatting sqref="Y32:Y36">
    <cfRule type="cellIs" dxfId="24" priority="18" stopIfTrue="1" operator="equal">
      <formula>1</formula>
    </cfRule>
  </conditionalFormatting>
  <conditionalFormatting sqref="Y40:Y42">
    <cfRule type="cellIs" dxfId="23" priority="3" stopIfTrue="1" operator="equal">
      <formula>1</formula>
    </cfRule>
  </conditionalFormatting>
  <conditionalFormatting sqref="AA17:AA25">
    <cfRule type="cellIs" dxfId="22" priority="5" stopIfTrue="1" operator="equal">
      <formula>1</formula>
    </cfRule>
  </conditionalFormatting>
  <conditionalFormatting sqref="AA28:AA29">
    <cfRule type="cellIs" dxfId="21" priority="23" stopIfTrue="1" operator="equal">
      <formula>1</formula>
    </cfRule>
  </conditionalFormatting>
  <conditionalFormatting sqref="AA32:AA36">
    <cfRule type="cellIs" dxfId="20" priority="17" stopIfTrue="1" operator="equal">
      <formula>1</formula>
    </cfRule>
  </conditionalFormatting>
  <conditionalFormatting sqref="AA40:AA42">
    <cfRule type="cellIs" dxfId="19" priority="2" stopIfTrue="1" operator="equal">
      <formula>1</formula>
    </cfRule>
  </conditionalFormatting>
  <conditionalFormatting sqref="AB17:AB25">
    <cfRule type="cellIs" dxfId="18" priority="4" stopIfTrue="1" operator="notEqual">
      <formula>""</formula>
    </cfRule>
  </conditionalFormatting>
  <conditionalFormatting sqref="AB28:AB29">
    <cfRule type="cellIs" dxfId="17" priority="22" stopIfTrue="1" operator="notEqual">
      <formula>""</formula>
    </cfRule>
  </conditionalFormatting>
  <conditionalFormatting sqref="AB32:AB36">
    <cfRule type="cellIs" dxfId="16" priority="16" stopIfTrue="1" operator="notEqual">
      <formula>""</formula>
    </cfRule>
  </conditionalFormatting>
  <conditionalFormatting sqref="AB40:AB42">
    <cfRule type="cellIs" dxfId="15" priority="1" stopIfTrue="1" operator="notEqual">
      <formula>""</formula>
    </cfRule>
  </conditionalFormatting>
  <dataValidations count="5">
    <dataValidation type="decimal" allowBlank="1" showErrorMessage="1" errorTitle="Incorrect data entry" error="cell hwn ar gyfer Awdurdodau Unedol a Pharc Cenedlaethol yn unig._x000a__x000a_This cell is for Unitary and National Park Authorities only." sqref="G24" xr:uid="{00000000-0002-0000-0100-000000000000}">
      <formula1>#REF!</formula1>
      <formula2>#REF!</formula2>
    </dataValidation>
    <dataValidation type="list" allowBlank="1" sqref="AB22:AB23 AB42 AB40 AB34:AB36 AB32 AB28:AB29 AB25" xr:uid="{00000000-0002-0000-0100-000001000000}">
      <formula1>$U$59:$U$64</formula1>
    </dataValidation>
    <dataValidation type="decimal" allowBlank="1" showErrorMessage="1" errorTitle="Incorrect data entry" error="cell hwn ar gyfer Awdurdodau Unedol yn unig._x000a__x000a_this cell is for Unitary Authorities only." sqref="G17:H19 G28:H29 G20:G21" xr:uid="{00000000-0002-0000-0100-000002000000}">
      <formula1>$AH$2</formula1>
      <formula2>$AI$2</formula2>
    </dataValidation>
    <dataValidation type="decimal" allowBlank="1" showErrorMessage="1" errorTitle="Incorrect data entry" error="cell hwn ar gyfer Heddlu ac Awdurdodau Tân yn unig._x000a__x000a_This cell is for Police and Fire Authorities only." sqref="G32:H33" xr:uid="{00000000-0002-0000-0100-000003000000}">
      <formula1>$AH$4</formula1>
      <formula2>$AI$4</formula2>
    </dataValidation>
    <dataValidation type="decimal" allowBlank="1" showErrorMessage="1" errorTitle="Incorrect data entry" error="cell hwn ar gyfer Awdurdodau Unedol a Pharc Cenedlaethol yn unig._x000a__x000a_This cell is for Unitary and National Park Authorities only." sqref="G22:G23" xr:uid="{00000000-0002-0000-0100-000004000000}">
      <formula1>$AH$3</formula1>
      <formula2>$AI$3</formula2>
    </dataValidation>
  </dataValidations>
  <hyperlinks>
    <hyperlink ref="G9" r:id="rId1" xr:uid="{00000000-0004-0000-0100-000000000000}"/>
    <hyperlink ref="F9" r:id="rId2" xr:uid="{00000000-0004-0000-0100-000001000000}"/>
  </hyperlinks>
  <printOptions horizontalCentered="1"/>
  <pageMargins left="0.39370078740157483" right="0.39370078740157483" top="0.39370078740157483" bottom="0.39370078740157483" header="0" footer="0"/>
  <pageSetup paperSize="9" scale="95" orientation="portrait" r:id="rId3"/>
  <headerFooter alignWithMargins="0"/>
  <ignoredErrors>
    <ignoredError sqref="G26" formulaRange="1"/>
  </ignoredErrors>
  <drawing r:id="rId4"/>
  <extLst>
    <ext xmlns:x14="http://schemas.microsoft.com/office/spreadsheetml/2009/9/main" uri="{CCE6A557-97BC-4b89-ADB6-D9C93CAAB3DF}">
      <x14:dataValidations xmlns:xm="http://schemas.microsoft.com/office/excel/2006/main" count="1">
        <x14:dataValidation type="list" allowBlank="1" xr:uid="{00000000-0002-0000-0100-000005000000}">
          <x14:formula1>
            <xm:f>ValData!$U$59:$U$64</xm:f>
          </x14:formula1>
          <xm:sqref>AB17:AB20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AI64"/>
  <sheetViews>
    <sheetView zoomScaleNormal="100" workbookViewId="0">
      <selection activeCell="F16" sqref="F16"/>
    </sheetView>
  </sheetViews>
  <sheetFormatPr defaultColWidth="8.84375" defaultRowHeight="15.5" x14ac:dyDescent="0.35"/>
  <cols>
    <col min="1" max="1" width="1.69140625" style="94" customWidth="1"/>
    <col min="2" max="2" width="1.4609375" style="142" customWidth="1"/>
    <col min="3" max="3" width="3.69140625" style="142" customWidth="1"/>
    <col min="4" max="4" width="5.84375" style="142" customWidth="1"/>
    <col min="5" max="5" width="46.07421875" style="139" customWidth="1"/>
    <col min="6" max="8" width="9.69140625" style="139" customWidth="1"/>
    <col min="9" max="9" width="1.84375" style="139" customWidth="1"/>
    <col min="10" max="10" width="1.69140625" style="139" customWidth="1"/>
    <col min="11" max="11" width="6.69140625" style="139" hidden="1" customWidth="1"/>
    <col min="12" max="12" width="5.765625" style="139" hidden="1" customWidth="1"/>
    <col min="13" max="13" width="5.4609375" style="139" hidden="1" customWidth="1"/>
    <col min="14" max="14" width="2.53515625" style="139" hidden="1" customWidth="1"/>
    <col min="15" max="17" width="9.69140625" style="94" customWidth="1"/>
    <col min="18" max="18" width="6.23046875" style="94" customWidth="1"/>
    <col min="19" max="19" width="3.4609375" style="94" customWidth="1"/>
    <col min="20" max="20" width="9.69140625" style="94" customWidth="1"/>
    <col min="21" max="21" width="7.07421875" style="94" customWidth="1"/>
    <col min="22" max="22" width="1.69140625" style="94" customWidth="1"/>
    <col min="23" max="23" width="2" style="94" customWidth="1"/>
    <col min="24" max="24" width="1.84375" style="94" customWidth="1"/>
    <col min="25" max="25" width="2.765625" style="94" bestFit="1" customWidth="1"/>
    <col min="26" max="27" width="2.3046875" style="94" customWidth="1"/>
    <col min="28" max="28" width="2.765625" style="94" bestFit="1" customWidth="1"/>
    <col min="29" max="29" width="70.765625" style="94" customWidth="1"/>
    <col min="30" max="30" width="10.69140625" style="94" bestFit="1" customWidth="1"/>
    <col min="31" max="31" width="7.4609375" style="94" customWidth="1"/>
    <col min="32" max="32" width="8.23046875" style="94" customWidth="1"/>
    <col min="33" max="35" width="0" hidden="1" customWidth="1"/>
  </cols>
  <sheetData>
    <row r="1" spans="1:35" ht="8.25" customHeight="1" x14ac:dyDescent="0.35">
      <c r="B1" s="2"/>
      <c r="C1" s="2"/>
      <c r="D1" s="2"/>
      <c r="E1" s="2"/>
      <c r="F1" s="2"/>
      <c r="G1" s="2"/>
      <c r="H1" s="2"/>
      <c r="I1" s="2"/>
      <c r="J1" s="271"/>
      <c r="K1" s="271"/>
      <c r="L1" s="271"/>
      <c r="M1" s="271"/>
      <c r="N1" s="271"/>
      <c r="P1" s="586"/>
      <c r="Q1" s="586"/>
      <c r="R1" s="586"/>
      <c r="S1" s="586"/>
      <c r="T1" s="586"/>
      <c r="U1" s="2"/>
      <c r="V1" s="2"/>
      <c r="W1" s="2"/>
      <c r="X1" s="2"/>
      <c r="Y1" s="2"/>
      <c r="Z1" s="2"/>
      <c r="AA1" s="2"/>
      <c r="AB1" s="2"/>
      <c r="AC1" s="2"/>
      <c r="AD1" s="2"/>
      <c r="AE1" s="2"/>
      <c r="AF1" s="2"/>
      <c r="AG1" s="528" t="s">
        <v>3537</v>
      </c>
      <c r="AH1" s="529"/>
      <c r="AI1" s="529"/>
    </row>
    <row r="2" spans="1:35" ht="15.75" customHeight="1" x14ac:dyDescent="0.35">
      <c r="B2" s="90"/>
      <c r="C2" s="551" t="str">
        <f>Page1!C2</f>
        <v>Ffurflen Rhagolwg Cyfalaf, 2024-25</v>
      </c>
      <c r="D2" s="552"/>
      <c r="E2" s="552"/>
      <c r="F2" s="91"/>
      <c r="G2" s="91"/>
      <c r="H2" s="140" t="str">
        <f>Page1!H2</f>
        <v>CFR</v>
      </c>
      <c r="I2" s="593"/>
      <c r="O2" s="714" t="str">
        <f>Text!G55</f>
        <v>Sylwch: Os ydych chi'n fodlon â'r gwiriadau dilysu ar dudalennau 1 a 2, dim ond unwaith y mae angen i chi gadarnhau hyn, yn ddelfrydol trwy e-bost. Mae unrhyw wybodaeth ychwanegol bob amser yn ddefnyddiol ond nid yw'n hanfodol.</v>
      </c>
      <c r="P2" s="715"/>
      <c r="Q2" s="715"/>
      <c r="R2" s="715"/>
      <c r="S2" s="715"/>
      <c r="T2" s="715"/>
      <c r="U2" s="715"/>
      <c r="V2" s="716"/>
      <c r="W2" s="568"/>
      <c r="X2" s="138"/>
      <c r="Y2" s="138"/>
      <c r="Z2" s="2"/>
      <c r="AA2" s="2"/>
      <c r="AB2" s="2"/>
      <c r="AC2" s="2"/>
      <c r="AG2" s="346" t="s">
        <v>225</v>
      </c>
      <c r="AH2" s="347">
        <f>IF(AND(UANumber&gt;=512,UANumber&lt;=552),-(10^20),0)</f>
        <v>0</v>
      </c>
      <c r="AI2" s="348">
        <f>IF(AND(UANumber&gt;=512,UANumber&lt;=552),(10^20),0)</f>
        <v>0</v>
      </c>
    </row>
    <row r="3" spans="1:35" ht="15.75" customHeight="1" x14ac:dyDescent="0.35">
      <c r="B3" s="594"/>
      <c r="C3" s="169"/>
      <c r="D3" s="300" t="str">
        <f>Page1!E4</f>
        <v xml:space="preserve">Cod: </v>
      </c>
      <c r="E3" s="595">
        <f>Page1!F4</f>
        <v>0</v>
      </c>
      <c r="F3" s="596"/>
      <c r="G3" s="596"/>
      <c r="H3" s="596"/>
      <c r="I3" s="597"/>
      <c r="O3" s="717"/>
      <c r="P3" s="718"/>
      <c r="Q3" s="718"/>
      <c r="R3" s="718"/>
      <c r="S3" s="718"/>
      <c r="T3" s="718"/>
      <c r="U3" s="718"/>
      <c r="V3" s="719"/>
      <c r="W3" s="568"/>
      <c r="X3" s="138"/>
      <c r="Y3" s="138"/>
      <c r="Z3" s="2"/>
      <c r="AA3" s="2"/>
      <c r="AB3" s="2"/>
      <c r="AC3" s="2"/>
      <c r="AG3" s="353" t="s">
        <v>226</v>
      </c>
      <c r="AH3" s="349">
        <f>IF(AND(UANumber&gt;=512,UANumber&lt;=552),-(10^20),IF(AND(UANumber&gt;=582,UANumber&lt;=586),-(10^20),0))</f>
        <v>0</v>
      </c>
      <c r="AI3" s="350">
        <f>IF(AND(UANumber&gt;=512,UANumber&lt;=552),(10^20),IF(AND(UANumber&gt;=582,UANumber&lt;=586),(10^20),0))</f>
        <v>0</v>
      </c>
    </row>
    <row r="4" spans="1:35" ht="15.75" customHeight="1" x14ac:dyDescent="0.35">
      <c r="B4" s="594"/>
      <c r="C4" s="169"/>
      <c r="D4" s="296" t="str">
        <f>Page1!E5</f>
        <v xml:space="preserve">Awdurdod: </v>
      </c>
      <c r="E4" s="595" t="str">
        <f>Page1!F5</f>
        <v>Dewiswch eich awdurdod</v>
      </c>
      <c r="F4" s="596"/>
      <c r="G4" s="596"/>
      <c r="H4" s="596"/>
      <c r="I4" s="597"/>
      <c r="O4" s="717"/>
      <c r="P4" s="718"/>
      <c r="Q4" s="718"/>
      <c r="R4" s="718"/>
      <c r="S4" s="718"/>
      <c r="T4" s="718"/>
      <c r="U4" s="718"/>
      <c r="V4" s="719"/>
      <c r="W4" s="568"/>
      <c r="X4" s="138"/>
      <c r="Y4" s="138"/>
      <c r="Z4" s="2"/>
      <c r="AA4" s="2"/>
      <c r="AB4" s="2"/>
      <c r="AC4" s="2"/>
      <c r="AG4" s="353" t="s">
        <v>227</v>
      </c>
      <c r="AH4" s="349">
        <f>IF(AND(UANumber&gt;=562,UANumber&lt;=576),-(10^20),0)</f>
        <v>0</v>
      </c>
      <c r="AI4" s="350">
        <f>IF(AND(UANumber&gt;=562,UANumber&lt;=576),(10^20),0)</f>
        <v>0</v>
      </c>
    </row>
    <row r="5" spans="1:35" ht="15" customHeight="1" x14ac:dyDescent="0.35">
      <c r="B5" s="594"/>
      <c r="C5" s="169"/>
      <c r="D5" s="598"/>
      <c r="E5" s="595"/>
      <c r="F5" s="596"/>
      <c r="G5" s="596"/>
      <c r="H5" s="596"/>
      <c r="I5" s="597"/>
      <c r="O5" s="720"/>
      <c r="P5" s="721"/>
      <c r="Q5" s="721"/>
      <c r="R5" s="721"/>
      <c r="S5" s="721"/>
      <c r="T5" s="721"/>
      <c r="U5" s="721"/>
      <c r="V5" s="722"/>
      <c r="W5" s="568"/>
      <c r="X5" s="138"/>
      <c r="Y5" s="138"/>
      <c r="Z5" s="2"/>
      <c r="AA5" s="2"/>
      <c r="AB5" s="2"/>
      <c r="AC5" s="2"/>
      <c r="AG5" s="353" t="s">
        <v>228</v>
      </c>
      <c r="AH5" s="349">
        <f>IF(AND(UANumber&gt;=562,UANumber&lt;=568),-(10^20),0)</f>
        <v>0</v>
      </c>
      <c r="AI5" s="350">
        <f>IF(AND(UANumber&gt;=562,UANumber&lt;=568),(10^20),0)</f>
        <v>0</v>
      </c>
    </row>
    <row r="6" spans="1:35" ht="15.75" customHeight="1" x14ac:dyDescent="0.35">
      <c r="B6" s="594"/>
      <c r="C6" s="596"/>
      <c r="D6" s="734" t="s">
        <v>3275</v>
      </c>
      <c r="E6" s="735"/>
      <c r="F6" s="735"/>
      <c r="G6" s="735"/>
      <c r="H6" s="736"/>
      <c r="I6" s="597"/>
      <c r="O6" s="139"/>
      <c r="P6" s="139"/>
      <c r="Q6" s="139"/>
      <c r="R6" s="139"/>
      <c r="S6" s="139"/>
      <c r="T6" s="139"/>
      <c r="U6" s="139"/>
      <c r="V6" s="139"/>
      <c r="W6" s="178"/>
      <c r="X6" s="178"/>
      <c r="Y6" s="178"/>
      <c r="Z6" s="183"/>
      <c r="AA6" s="183"/>
      <c r="AB6" s="183"/>
      <c r="AC6" s="183"/>
      <c r="AG6" s="353" t="s">
        <v>229</v>
      </c>
      <c r="AH6" s="349">
        <f>IF(AND(UANumber&gt;=572,UANumber&lt;=576),-(10^20),0)</f>
        <v>0</v>
      </c>
      <c r="AI6" s="350">
        <f>IF(AND(UANumber&gt;=572,UANumber&lt;=576),(10^20),0)</f>
        <v>0</v>
      </c>
    </row>
    <row r="7" spans="1:35" ht="15.75" customHeight="1" x14ac:dyDescent="0.35">
      <c r="B7" s="594"/>
      <c r="C7" s="596"/>
      <c r="D7" s="599"/>
      <c r="E7" s="600"/>
      <c r="F7" s="600"/>
      <c r="G7" s="600"/>
      <c r="H7" s="302"/>
      <c r="I7" s="597"/>
      <c r="P7" s="139"/>
      <c r="R7" s="737" t="str">
        <f>Page1!R11</f>
        <v>Goddefiant rhagosodau arfaethedig</v>
      </c>
      <c r="S7" s="738"/>
      <c r="T7" s="177"/>
      <c r="U7" s="177"/>
      <c r="V7" s="178"/>
      <c r="W7" s="178"/>
      <c r="X7" s="178"/>
      <c r="Y7" s="178"/>
      <c r="Z7" s="183"/>
      <c r="AA7" s="183"/>
      <c r="AB7" s="183"/>
      <c r="AC7" s="183"/>
      <c r="AG7" s="354" t="s">
        <v>230</v>
      </c>
      <c r="AH7" s="351">
        <f>IF(AND(UANumber&gt;=582,UANumber&lt;=586),-(10^20),0)</f>
        <v>0</v>
      </c>
      <c r="AI7" s="352">
        <f>IF(AND(UANumber&gt;=582,UANumber&lt;=586),(10^20),0)</f>
        <v>0</v>
      </c>
    </row>
    <row r="8" spans="1:35" ht="15.75" customHeight="1" x14ac:dyDescent="0.35">
      <c r="B8" s="594"/>
      <c r="C8" s="601"/>
      <c r="D8" s="303"/>
      <c r="E8" s="466" t="s">
        <v>3481</v>
      </c>
      <c r="F8" s="445" t="s">
        <v>3249</v>
      </c>
      <c r="G8" s="445"/>
      <c r="H8" s="465"/>
      <c r="I8" s="597"/>
      <c r="K8" s="294"/>
      <c r="L8" s="294"/>
      <c r="M8" s="294"/>
      <c r="N8" s="93"/>
      <c r="P8" s="139"/>
      <c r="R8" s="739"/>
      <c r="S8" s="740"/>
      <c r="T8" s="92"/>
      <c r="U8" s="92"/>
      <c r="V8" s="138"/>
      <c r="W8" s="138"/>
      <c r="X8" s="138"/>
      <c r="Y8" s="138"/>
      <c r="Z8" s="2"/>
      <c r="AA8" s="2"/>
      <c r="AB8" s="2"/>
      <c r="AC8" s="2"/>
      <c r="AG8" s="2"/>
      <c r="AH8" s="2"/>
      <c r="AI8" s="2"/>
    </row>
    <row r="9" spans="1:35" ht="18" x14ac:dyDescent="0.4">
      <c r="B9" s="602"/>
      <c r="C9" s="603"/>
      <c r="D9" s="726" t="str">
        <f>"N.B. "&amp;Text!G27</f>
        <v>N.B. Defnyddiwch y celloedd gwyn yn unig i gofnodi</v>
      </c>
      <c r="E9" s="726"/>
      <c r="F9" s="596"/>
      <c r="G9" s="596"/>
      <c r="H9" s="604" t="str">
        <f>Text!G31</f>
        <v>£ miloedd</v>
      </c>
      <c r="I9" s="597"/>
      <c r="K9" s="294"/>
      <c r="L9" s="294"/>
      <c r="M9" s="294"/>
      <c r="N9" s="212"/>
      <c r="O9" s="212"/>
      <c r="P9" s="139"/>
      <c r="R9" s="741"/>
      <c r="S9" s="742"/>
      <c r="T9" s="100"/>
      <c r="U9" s="100"/>
      <c r="V9" s="702" t="str">
        <f>Details!H2</f>
        <v>202324</v>
      </c>
      <c r="W9" s="702">
        <f>Year</f>
        <v>202425</v>
      </c>
      <c r="X9" s="100"/>
      <c r="Y9" s="290">
        <v>0</v>
      </c>
      <c r="Z9" s="290">
        <v>0</v>
      </c>
      <c r="AA9" s="290">
        <v>0</v>
      </c>
      <c r="AB9" s="291"/>
      <c r="AC9" s="100"/>
      <c r="AD9"/>
      <c r="AE9"/>
      <c r="AF9"/>
    </row>
    <row r="10" spans="1:35" x14ac:dyDescent="0.35">
      <c r="B10" s="602"/>
      <c r="C10" s="603" t="s">
        <v>294</v>
      </c>
      <c r="D10" s="726" t="str">
        <f>Text!G28</f>
        <v>Mae'r celloedd glas wedi'u cyfrifo</v>
      </c>
      <c r="E10" s="726"/>
      <c r="F10" s="632" t="str">
        <f>Year_dash</f>
        <v>2024-25</v>
      </c>
      <c r="G10" s="632" t="str">
        <f>LEFT(Year,4)+1&amp;"-"&amp;RIGHT(Year,2)+1</f>
        <v>2025-26</v>
      </c>
      <c r="H10" s="632" t="str">
        <f>LEFT(Year,4)+2&amp;"-"&amp;RIGHT(Year,2)+2</f>
        <v>2026-27</v>
      </c>
      <c r="I10" s="597"/>
      <c r="K10" s="294"/>
      <c r="L10" s="294"/>
      <c r="M10" s="294"/>
      <c r="N10" s="212"/>
      <c r="O10" s="292" t="str">
        <f>ValData!AN55</f>
        <v>YOY figures</v>
      </c>
      <c r="P10" s="212"/>
      <c r="Q10" s="295"/>
      <c r="R10" s="633">
        <v>5000</v>
      </c>
      <c r="S10" s="634">
        <v>50</v>
      </c>
      <c r="T10" s="724" t="str">
        <f>Page1!T14</f>
        <v>Gwahaniaethau</v>
      </c>
      <c r="U10" s="725"/>
      <c r="V10" s="703"/>
      <c r="W10" s="703"/>
      <c r="X10" s="706" t="str">
        <f>Page1!X14</f>
        <v>Deipio</v>
      </c>
      <c r="Y10" s="685" t="str">
        <f>Page1!Y14</f>
        <v>Awto</v>
      </c>
      <c r="Z10" s="685" t="str">
        <f>Page1!Z14</f>
        <v>Marcio</v>
      </c>
      <c r="AA10" s="687" t="str">
        <f>Page1!AA14</f>
        <v>Wirio</v>
      </c>
      <c r="AB10" s="701" t="str">
        <f>Page1!AB14</f>
        <v>Statws</v>
      </c>
      <c r="AC10" s="100"/>
      <c r="AD10"/>
      <c r="AE10"/>
      <c r="AF10"/>
    </row>
    <row r="11" spans="1:35" ht="37.5" x14ac:dyDescent="0.35">
      <c r="B11" s="602"/>
      <c r="C11" s="596"/>
      <c r="D11" s="605"/>
      <c r="E11" s="596"/>
      <c r="F11" s="631" t="str">
        <f>"1 "&amp;Details!P4&amp;" "&amp;LEFT(Year,4)&amp;" to 31 "&amp;Details!O4&amp;" "&amp;LEFT(Year,4)+1</f>
        <v>1 Ebrill 2024 to 31 Mawrth 2025</v>
      </c>
      <c r="G11" s="631" t="str">
        <f>"1 "&amp;Details!P4&amp;" "&amp;LEFT(Year,4)+1&amp;" to 31 "&amp;Details!O4&amp;" "&amp;LEFT(Year,4)+2</f>
        <v>1 Ebrill 2025 to 31 Mawrth 2026</v>
      </c>
      <c r="H11" s="631" t="str">
        <f>"1 "&amp;Details!P4&amp;" "&amp;LEFT(Year,4)+2&amp;" to 31 "&amp;Details!O4&amp;" "&amp;LEFT(Year,4)+3</f>
        <v>1 Ebrill 2026 to 31 Mawrth 2027</v>
      </c>
      <c r="I11" s="597"/>
      <c r="K11" s="294"/>
      <c r="L11" s="294"/>
      <c r="M11" s="294"/>
      <c r="N11" s="212"/>
      <c r="O11" s="629" t="str">
        <f>Details!J3</f>
        <v>2022-23</v>
      </c>
      <c r="P11" s="629" t="str">
        <f>Details!J2</f>
        <v>2023-24</v>
      </c>
      <c r="Q11" s="629" t="str">
        <f>Details!J1</f>
        <v>2024-25</v>
      </c>
      <c r="R11" s="619" t="str">
        <f>Page1!R15</f>
        <v>Prisio (£K)</v>
      </c>
      <c r="S11" s="230" t="s">
        <v>3298</v>
      </c>
      <c r="T11" s="620" t="str">
        <f>R11</f>
        <v>Prisio (£K)</v>
      </c>
      <c r="U11" s="621" t="s">
        <v>3298</v>
      </c>
      <c r="V11" s="703"/>
      <c r="W11" s="703"/>
      <c r="X11" s="707"/>
      <c r="Y11" s="686"/>
      <c r="Z11" s="686"/>
      <c r="AA11" s="686"/>
      <c r="AB11" s="686"/>
      <c r="AC11" s="571" t="str">
        <f>Page1!AC15</f>
        <v>Eich sylwadau</v>
      </c>
      <c r="AD11" s="460" t="str">
        <f>Page1!AD15</f>
        <v>Ein sylwadau</v>
      </c>
      <c r="AE11" s="460" t="str">
        <f>Page1!AE15</f>
        <v>Arwydd gan</v>
      </c>
      <c r="AF11" s="230" t="str">
        <f>Page1!AF15</f>
        <v>Dyddiad</v>
      </c>
    </row>
    <row r="12" spans="1:35" x14ac:dyDescent="0.35">
      <c r="B12" s="602"/>
      <c r="C12" s="729" t="str">
        <f>Text!G60</f>
        <v>Cyfanswm gwariant cyfalaf a gynlluniwyd:</v>
      </c>
      <c r="D12" s="729"/>
      <c r="E12" s="729"/>
      <c r="F12" s="293" t="s">
        <v>284</v>
      </c>
      <c r="G12" s="293" t="s">
        <v>285</v>
      </c>
      <c r="H12" s="293" t="s">
        <v>286</v>
      </c>
      <c r="I12" s="597"/>
      <c r="K12" s="294"/>
      <c r="L12" s="294"/>
      <c r="M12" s="294"/>
      <c r="N12" s="212"/>
      <c r="O12" s="41"/>
      <c r="P12" s="41"/>
      <c r="Q12" s="41"/>
      <c r="R12" s="41"/>
      <c r="S12" s="41"/>
      <c r="T12" s="41"/>
      <c r="U12" s="41"/>
      <c r="V12" s="41"/>
      <c r="W12" s="41"/>
      <c r="X12" s="41"/>
      <c r="Y12" s="285"/>
      <c r="Z12" s="285"/>
      <c r="AA12" s="285"/>
      <c r="AB12" s="285"/>
      <c r="AC12" s="41"/>
      <c r="AD12" s="41"/>
      <c r="AE12" s="41"/>
      <c r="AF12" s="41"/>
    </row>
    <row r="13" spans="1:35" x14ac:dyDescent="0.35">
      <c r="B13" s="602"/>
      <c r="C13" s="626">
        <v>19</v>
      </c>
      <c r="D13" s="727" t="str">
        <f>Text!G61</f>
        <v>Cyfanswm gwariant cyfalaf a gynlluniwyd</v>
      </c>
      <c r="E13" s="727"/>
      <c r="F13" s="283">
        <f>Page1!G37</f>
        <v>0</v>
      </c>
      <c r="G13" s="282">
        <v>0</v>
      </c>
      <c r="H13" s="282">
        <v>0</v>
      </c>
      <c r="I13" s="597"/>
      <c r="K13" s="481"/>
      <c r="L13" s="294"/>
      <c r="M13" s="294"/>
      <c r="N13" s="212"/>
      <c r="O13" s="457" t="e">
        <f>VLOOKUP("CAPFOR"&amp;"_"&amp;UANumber&amp;"_"&amp;$C13&amp;"_"&amp;3&amp;"_"&amp;Details!$H$3,DataIn[],8,FALSE)</f>
        <v>#N/A</v>
      </c>
      <c r="P13" s="457" t="e">
        <f>VLOOKUP("CAPFOR"&amp;"_"&amp;UANumber&amp;"_"&amp;$C13&amp;"_"&amp;3&amp;"_"&amp;Details!$H$2,DataIn[],8,FALSE)</f>
        <v>#N/A</v>
      </c>
      <c r="Q13" s="457">
        <f>F13</f>
        <v>0</v>
      </c>
      <c r="R13" s="260"/>
      <c r="S13" s="260"/>
      <c r="T13" s="260"/>
      <c r="U13" s="260"/>
      <c r="V13" s="260"/>
      <c r="W13" s="260"/>
      <c r="X13" s="260"/>
      <c r="Y13" s="260"/>
      <c r="Z13" s="260"/>
      <c r="AA13" s="260"/>
      <c r="AB13" s="260"/>
      <c r="AC13" s="269"/>
      <c r="AD13" s="269"/>
      <c r="AE13" s="269"/>
      <c r="AF13" s="269"/>
    </row>
    <row r="14" spans="1:35" x14ac:dyDescent="0.35">
      <c r="B14" s="602"/>
      <c r="C14" s="606"/>
      <c r="D14" s="606"/>
      <c r="E14" s="606"/>
      <c r="F14" s="607"/>
      <c r="G14" s="607"/>
      <c r="H14" s="607"/>
      <c r="I14" s="597"/>
      <c r="K14" s="481"/>
      <c r="L14" s="294"/>
      <c r="M14" s="294"/>
      <c r="N14" s="212"/>
      <c r="O14" s="239"/>
      <c r="P14" s="239"/>
      <c r="Q14" s="239"/>
      <c r="R14" s="260"/>
      <c r="S14" s="260"/>
      <c r="T14" s="260"/>
      <c r="U14" s="260"/>
      <c r="V14" s="260"/>
      <c r="W14" s="260"/>
      <c r="X14" s="260"/>
      <c r="Y14" s="260"/>
      <c r="Z14" s="260"/>
      <c r="AA14" s="260"/>
      <c r="AB14" s="260"/>
      <c r="AC14" s="269"/>
      <c r="AD14" s="269"/>
      <c r="AE14" s="269"/>
      <c r="AF14" s="269"/>
    </row>
    <row r="15" spans="1:35" x14ac:dyDescent="0.35">
      <c r="B15" s="602"/>
      <c r="C15" s="729" t="str">
        <f>Text!G62</f>
        <v>Adnoddau i'w defnyddio i gyllido gwariant cyfalaf</v>
      </c>
      <c r="D15" s="729"/>
      <c r="E15" s="729"/>
      <c r="F15" s="607"/>
      <c r="G15" s="607"/>
      <c r="H15" s="607"/>
      <c r="I15" s="597"/>
      <c r="K15" s="100"/>
      <c r="L15" s="271"/>
      <c r="M15" s="271"/>
      <c r="N15" s="212"/>
      <c r="O15" s="225" t="str">
        <f>C15</f>
        <v>Adnoddau i'w defnyddio i gyllido gwariant cyfalaf</v>
      </c>
      <c r="P15" s="235"/>
      <c r="Q15" s="235"/>
      <c r="R15" s="235"/>
      <c r="S15" s="235"/>
      <c r="T15" s="235"/>
      <c r="U15" s="257"/>
      <c r="V15" s="236"/>
      <c r="W15" s="236"/>
      <c r="X15" s="237"/>
      <c r="Y15" s="237"/>
      <c r="Z15" s="237"/>
      <c r="AA15" s="238"/>
      <c r="AB15" s="238"/>
      <c r="AC15" s="253"/>
      <c r="AD15" s="254"/>
      <c r="AE15" s="254"/>
      <c r="AF15" s="255"/>
    </row>
    <row r="16" spans="1:35" ht="30" customHeight="1" x14ac:dyDescent="0.35">
      <c r="A16" s="280"/>
      <c r="B16" s="608"/>
      <c r="C16" s="606">
        <v>23</v>
      </c>
      <c r="D16" s="730" t="str">
        <f>Text!G63</f>
        <v>Grantiau cyfalaf gan Lywodraeth Cymru ac Adrannau eraill Llywodraeth y DU</v>
      </c>
      <c r="E16" s="731"/>
      <c r="F16" s="282">
        <v>0</v>
      </c>
      <c r="G16" s="282">
        <v>0</v>
      </c>
      <c r="H16" s="282">
        <v>0</v>
      </c>
      <c r="I16" s="597"/>
      <c r="J16" s="482"/>
      <c r="K16" s="483"/>
      <c r="L16" s="484"/>
      <c r="M16" s="484"/>
      <c r="N16" s="292"/>
      <c r="O16" s="457" t="e">
        <f>VLOOKUP("CAPFOR"&amp;"_"&amp;UANumber&amp;"_"&amp;$C16&amp;"_"&amp;3&amp;"_"&amp;Details!$H$3,DataIn[],8,FALSE)</f>
        <v>#N/A</v>
      </c>
      <c r="P16" s="457" t="e">
        <f>VLOOKUP("CAPFOR"&amp;"_"&amp;UANumber&amp;"_"&amp;$C16&amp;"_"&amp;3&amp;"_"&amp;Details!$H$2,DataIn[],8,FALSE)</f>
        <v>#N/A</v>
      </c>
      <c r="Q16" s="457">
        <f t="shared" ref="Q16:Q31" si="0">F16</f>
        <v>0</v>
      </c>
      <c r="R16" s="457">
        <f>$R$10</f>
        <v>5000</v>
      </c>
      <c r="S16" s="457">
        <f>$S$10</f>
        <v>50</v>
      </c>
      <c r="T16" s="457" t="e">
        <f t="shared" ref="T16:T62" si="1">Q16-P16</f>
        <v>#N/A</v>
      </c>
      <c r="U16" s="458" t="e">
        <f t="shared" ref="U16:U62" si="2">IF(OR(P16=0,Q16=0),0,T16/P16*100)</f>
        <v>#N/A</v>
      </c>
      <c r="V16" s="229" t="e">
        <f t="shared" ref="V16:V62" si="3">IF(P16=0,1,"")</f>
        <v>#N/A</v>
      </c>
      <c r="W16" s="229">
        <f t="shared" ref="W16:W62" si="4">IF(Q16=0,1,"")</f>
        <v>1</v>
      </c>
      <c r="X16" s="230" t="e">
        <f t="shared" ref="X16:X62" si="5">IF(SUM(V16:W16)=2,"",IF(SUM(V16:W16)=1,9,IF(AND(ABS(ROUND(T16,2))&gt;R16,ABS(ROUND(U16,2))&gt;S16),3,IF(ABS(ROUND(U16,2))&gt;S16,2,IF(ABS(ROUND(T16,2))&gt;R16,1,"")))))</f>
        <v>#N/A</v>
      </c>
      <c r="Y16" s="230" t="e">
        <f t="shared" ref="Y16:Y62" si="6">IF(OR(X16=3,X16=9),1,"")</f>
        <v>#N/A</v>
      </c>
      <c r="Z16" s="230"/>
      <c r="AA16" s="231" t="str">
        <f>IF(OR(AB16="C",AB16="T"),"",IF(Z16=1,1,""))</f>
        <v/>
      </c>
      <c r="AB16" s="231"/>
      <c r="AC16" s="383"/>
      <c r="AD16" s="281"/>
      <c r="AE16" s="281"/>
      <c r="AF16" s="370"/>
    </row>
    <row r="17" spans="2:32" ht="15" customHeight="1" x14ac:dyDescent="0.35">
      <c r="B17" s="602"/>
      <c r="C17" s="626">
        <v>25</v>
      </c>
      <c r="D17" s="727" t="str">
        <f>Text!G65</f>
        <v>Grantiau cyfalaf a chyfraniadau o ffynonellau eraill</v>
      </c>
      <c r="E17" s="728"/>
      <c r="F17" s="283">
        <f>SUM(F18:F20)</f>
        <v>0</v>
      </c>
      <c r="G17" s="283">
        <f>SUM(G18:G20)</f>
        <v>0</v>
      </c>
      <c r="H17" s="283">
        <f>SUM(H18:H20)</f>
        <v>0</v>
      </c>
      <c r="I17" s="597"/>
      <c r="K17" s="481"/>
      <c r="L17" s="271"/>
      <c r="M17" s="271"/>
      <c r="N17" s="212"/>
      <c r="O17" s="457" t="e">
        <f>VLOOKUP("CAPFOR"&amp;"_"&amp;UANumber&amp;"_"&amp;$C17&amp;"_"&amp;3&amp;"_"&amp;Details!$H$3,DataIn[],8,FALSE)</f>
        <v>#N/A</v>
      </c>
      <c r="P17" s="457" t="e">
        <f>VLOOKUP("CAPFOR"&amp;"_"&amp;UANumber&amp;"_"&amp;$C17&amp;"_"&amp;3&amp;"_"&amp;Details!$H$2,DataIn[],8,FALSE)</f>
        <v>#N/A</v>
      </c>
      <c r="Q17" s="457">
        <f t="shared" si="0"/>
        <v>0</v>
      </c>
      <c r="R17" s="260"/>
      <c r="S17" s="260"/>
      <c r="T17" s="260"/>
      <c r="U17" s="260"/>
      <c r="V17" s="260"/>
      <c r="W17" s="260"/>
      <c r="X17" s="260"/>
      <c r="Y17" s="260"/>
      <c r="Z17" s="260"/>
      <c r="AA17" s="260"/>
      <c r="AB17" s="260"/>
      <c r="AC17" s="390"/>
      <c r="AD17" s="134"/>
      <c r="AE17" s="134"/>
      <c r="AF17" s="372"/>
    </row>
    <row r="18" spans="2:32" ht="30" customHeight="1" x14ac:dyDescent="0.35">
      <c r="B18" s="602"/>
      <c r="C18" s="606">
        <v>48</v>
      </c>
      <c r="D18" s="730" t="str">
        <f>Text!G66</f>
        <v xml:space="preserve">Grantiau a chyfraniadau gan gyrff cyhoeddus a noddir gan Lywodraeth Cymru / cyrff cyhoeddus anadrannol </v>
      </c>
      <c r="E18" s="731"/>
      <c r="F18" s="282">
        <v>0</v>
      </c>
      <c r="G18" s="282">
        <v>0</v>
      </c>
      <c r="H18" s="282">
        <v>0</v>
      </c>
      <c r="I18" s="597"/>
      <c r="K18" s="481"/>
      <c r="L18" s="271"/>
      <c r="M18" s="271"/>
      <c r="N18" s="212"/>
      <c r="O18" s="457" t="e">
        <f>VLOOKUP("CAPFOR"&amp;"_"&amp;UANumber&amp;"_"&amp;$C18&amp;"_"&amp;3&amp;"_"&amp;Details!$H$3,DataIn[],8,FALSE)</f>
        <v>#N/A</v>
      </c>
      <c r="P18" s="457" t="e">
        <f>VLOOKUP("CAPFOR"&amp;"_"&amp;UANumber&amp;"_"&amp;$C18&amp;"_"&amp;3&amp;"_"&amp;Details!$H$2,DataIn[],8,FALSE)</f>
        <v>#N/A</v>
      </c>
      <c r="Q18" s="457">
        <f t="shared" si="0"/>
        <v>0</v>
      </c>
      <c r="R18" s="457">
        <f t="shared" ref="R18:R26" si="7">$R$10</f>
        <v>5000</v>
      </c>
      <c r="S18" s="457">
        <f t="shared" ref="S18:S26" si="8">$S$10</f>
        <v>50</v>
      </c>
      <c r="T18" s="457" t="e">
        <f t="shared" si="1"/>
        <v>#N/A</v>
      </c>
      <c r="U18" s="458" t="e">
        <f t="shared" si="2"/>
        <v>#N/A</v>
      </c>
      <c r="V18" s="229" t="e">
        <f t="shared" si="3"/>
        <v>#N/A</v>
      </c>
      <c r="W18" s="229">
        <f t="shared" si="4"/>
        <v>1</v>
      </c>
      <c r="X18" s="230" t="e">
        <f t="shared" si="5"/>
        <v>#N/A</v>
      </c>
      <c r="Y18" s="230" t="e">
        <f t="shared" si="6"/>
        <v>#N/A</v>
      </c>
      <c r="Z18" s="230"/>
      <c r="AA18" s="231" t="str">
        <f t="shared" ref="AA18:AA62" si="9">IF(OR(AB18="C",AB18="T"),"",IF(Z18=1,1,""))</f>
        <v/>
      </c>
      <c r="AB18" s="231"/>
      <c r="AC18" s="383"/>
      <c r="AD18" s="273"/>
      <c r="AE18" s="273"/>
      <c r="AF18" s="371"/>
    </row>
    <row r="19" spans="2:32" ht="15" customHeight="1" x14ac:dyDescent="0.35">
      <c r="B19" s="602"/>
      <c r="C19" s="626">
        <v>49</v>
      </c>
      <c r="D19" s="727" t="str">
        <f>Text!G67</f>
        <v>Cyllid gan y Loteri Genedlaethol</v>
      </c>
      <c r="E19" s="728"/>
      <c r="F19" s="304">
        <v>0</v>
      </c>
      <c r="G19" s="282">
        <v>0</v>
      </c>
      <c r="H19" s="282">
        <v>0</v>
      </c>
      <c r="I19" s="597"/>
      <c r="K19" s="481"/>
      <c r="L19" s="271"/>
      <c r="M19" s="271"/>
      <c r="N19" s="212"/>
      <c r="O19" s="457" t="e">
        <f>VLOOKUP("CAPFOR"&amp;"_"&amp;UANumber&amp;"_"&amp;$C19&amp;"_"&amp;3&amp;"_"&amp;Details!$H$3,DataIn[],8,FALSE)</f>
        <v>#N/A</v>
      </c>
      <c r="P19" s="457" t="e">
        <f>VLOOKUP("CAPFOR"&amp;"_"&amp;UANumber&amp;"_"&amp;$C19&amp;"_"&amp;3&amp;"_"&amp;Details!$H$2,DataIn[],8,FALSE)</f>
        <v>#N/A</v>
      </c>
      <c r="Q19" s="457">
        <f t="shared" si="0"/>
        <v>0</v>
      </c>
      <c r="R19" s="457">
        <f t="shared" si="7"/>
        <v>5000</v>
      </c>
      <c r="S19" s="457">
        <f t="shared" si="8"/>
        <v>50</v>
      </c>
      <c r="T19" s="457" t="e">
        <f t="shared" si="1"/>
        <v>#N/A</v>
      </c>
      <c r="U19" s="458" t="e">
        <f t="shared" si="2"/>
        <v>#N/A</v>
      </c>
      <c r="V19" s="229" t="e">
        <f t="shared" si="3"/>
        <v>#N/A</v>
      </c>
      <c r="W19" s="229">
        <f t="shared" si="4"/>
        <v>1</v>
      </c>
      <c r="X19" s="230" t="e">
        <f t="shared" si="5"/>
        <v>#N/A</v>
      </c>
      <c r="Y19" s="230" t="e">
        <f t="shared" si="6"/>
        <v>#N/A</v>
      </c>
      <c r="Z19" s="230"/>
      <c r="AA19" s="231" t="str">
        <f t="shared" si="9"/>
        <v/>
      </c>
      <c r="AB19" s="231"/>
      <c r="AC19" s="383"/>
      <c r="AD19" s="273"/>
      <c r="AE19" s="273"/>
      <c r="AF19" s="371"/>
    </row>
    <row r="20" spans="2:32" x14ac:dyDescent="0.35">
      <c r="B20" s="602"/>
      <c r="C20" s="626">
        <v>50</v>
      </c>
      <c r="D20" s="730" t="str">
        <f>Text!G68</f>
        <v>Grantiau a chyfraniadau eraill, gan gynnwys rhai gan ddatblygwyr preifat</v>
      </c>
      <c r="E20" s="731"/>
      <c r="F20" s="282">
        <v>0</v>
      </c>
      <c r="G20" s="282">
        <v>0</v>
      </c>
      <c r="H20" s="282">
        <v>0</v>
      </c>
      <c r="I20" s="597"/>
      <c r="K20" s="481"/>
      <c r="L20" s="271"/>
      <c r="M20" s="271"/>
      <c r="N20" s="212"/>
      <c r="O20" s="457" t="e">
        <f>VLOOKUP("CAPFOR"&amp;"_"&amp;UANumber&amp;"_"&amp;$C20&amp;"_"&amp;3&amp;"_"&amp;Details!$H$3,DataIn[],8,FALSE)</f>
        <v>#N/A</v>
      </c>
      <c r="P20" s="457" t="e">
        <f>VLOOKUP("CAPFOR"&amp;"_"&amp;UANumber&amp;"_"&amp;$C20&amp;"_"&amp;3&amp;"_"&amp;Details!$H$2,DataIn[],8,FALSE)</f>
        <v>#N/A</v>
      </c>
      <c r="Q20" s="457">
        <f t="shared" si="0"/>
        <v>0</v>
      </c>
      <c r="R20" s="457">
        <f t="shared" si="7"/>
        <v>5000</v>
      </c>
      <c r="S20" s="457">
        <f t="shared" si="8"/>
        <v>50</v>
      </c>
      <c r="T20" s="457" t="e">
        <f t="shared" si="1"/>
        <v>#N/A</v>
      </c>
      <c r="U20" s="458" t="e">
        <f t="shared" si="2"/>
        <v>#N/A</v>
      </c>
      <c r="V20" s="229" t="e">
        <f t="shared" si="3"/>
        <v>#N/A</v>
      </c>
      <c r="W20" s="229">
        <f t="shared" si="4"/>
        <v>1</v>
      </c>
      <c r="X20" s="230" t="e">
        <f t="shared" si="5"/>
        <v>#N/A</v>
      </c>
      <c r="Y20" s="230" t="e">
        <f t="shared" si="6"/>
        <v>#N/A</v>
      </c>
      <c r="Z20" s="230"/>
      <c r="AA20" s="231" t="str">
        <f t="shared" si="9"/>
        <v/>
      </c>
      <c r="AB20" s="231"/>
      <c r="AC20" s="383"/>
      <c r="AD20" s="273"/>
      <c r="AE20" s="273"/>
      <c r="AF20" s="371"/>
    </row>
    <row r="21" spans="2:32" ht="15" customHeight="1" x14ac:dyDescent="0.35">
      <c r="B21" s="602"/>
      <c r="C21" s="626">
        <v>26</v>
      </c>
      <c r="D21" s="727" t="str">
        <f>Text!G69</f>
        <v>Defnydd o dderbyniadau cyfalaf</v>
      </c>
      <c r="E21" s="728"/>
      <c r="F21" s="282">
        <v>0</v>
      </c>
      <c r="G21" s="282">
        <v>0</v>
      </c>
      <c r="H21" s="282">
        <v>0</v>
      </c>
      <c r="I21" s="597"/>
      <c r="K21" s="481"/>
      <c r="L21" s="271"/>
      <c r="M21" s="271"/>
      <c r="N21" s="212"/>
      <c r="O21" s="457" t="e">
        <f>VLOOKUP("CAPFOR"&amp;"_"&amp;UANumber&amp;"_"&amp;$C21&amp;"_"&amp;3&amp;"_"&amp;Details!$H$3,DataIn[],8,FALSE)</f>
        <v>#N/A</v>
      </c>
      <c r="P21" s="457" t="e">
        <f>VLOOKUP("CAPFOR"&amp;"_"&amp;UANumber&amp;"_"&amp;$C21&amp;"_"&amp;3&amp;"_"&amp;Details!$H$2,DataIn[],8,FALSE)</f>
        <v>#N/A</v>
      </c>
      <c r="Q21" s="457">
        <f t="shared" si="0"/>
        <v>0</v>
      </c>
      <c r="R21" s="457">
        <f t="shared" si="7"/>
        <v>5000</v>
      </c>
      <c r="S21" s="457">
        <f t="shared" si="8"/>
        <v>50</v>
      </c>
      <c r="T21" s="457" t="e">
        <f t="shared" si="1"/>
        <v>#N/A</v>
      </c>
      <c r="U21" s="458" t="e">
        <f t="shared" si="2"/>
        <v>#N/A</v>
      </c>
      <c r="V21" s="229" t="e">
        <f t="shared" si="3"/>
        <v>#N/A</v>
      </c>
      <c r="W21" s="229">
        <f t="shared" si="4"/>
        <v>1</v>
      </c>
      <c r="X21" s="230" t="e">
        <f t="shared" si="5"/>
        <v>#N/A</v>
      </c>
      <c r="Y21" s="230" t="e">
        <f t="shared" si="6"/>
        <v>#N/A</v>
      </c>
      <c r="Z21" s="230"/>
      <c r="AA21" s="231" t="str">
        <f t="shared" si="9"/>
        <v/>
      </c>
      <c r="AB21" s="231"/>
      <c r="AC21" s="383"/>
      <c r="AD21" s="273"/>
      <c r="AE21" s="273"/>
      <c r="AF21" s="371"/>
    </row>
    <row r="22" spans="2:32" ht="15" customHeight="1" x14ac:dyDescent="0.35">
      <c r="B22" s="602"/>
      <c r="C22" s="626">
        <v>27</v>
      </c>
      <c r="D22" s="727" t="str">
        <f>Text!G70</f>
        <v>Lwfans Atgyweiriadau Mawr (MRA)</v>
      </c>
      <c r="E22" s="728"/>
      <c r="F22" s="282">
        <v>0</v>
      </c>
      <c r="G22" s="282">
        <v>0</v>
      </c>
      <c r="H22" s="282">
        <v>0</v>
      </c>
      <c r="I22" s="597"/>
      <c r="K22" s="481"/>
      <c r="L22" s="271"/>
      <c r="M22" s="271"/>
      <c r="N22" s="212"/>
      <c r="O22" s="457" t="e">
        <f>VLOOKUP("CAPFOR"&amp;"_"&amp;UANumber&amp;"_"&amp;$C22&amp;"_"&amp;3&amp;"_"&amp;Details!$H$3,DataIn[],8,FALSE)</f>
        <v>#N/A</v>
      </c>
      <c r="P22" s="457" t="e">
        <f>VLOOKUP("CAPFOR"&amp;"_"&amp;UANumber&amp;"_"&amp;$C22&amp;"_"&amp;3&amp;"_"&amp;Details!$H$2,DataIn[],8,FALSE)</f>
        <v>#N/A</v>
      </c>
      <c r="Q22" s="457">
        <f t="shared" si="0"/>
        <v>0</v>
      </c>
      <c r="R22" s="457">
        <f t="shared" si="7"/>
        <v>5000</v>
      </c>
      <c r="S22" s="457">
        <f t="shared" si="8"/>
        <v>50</v>
      </c>
      <c r="T22" s="457" t="e">
        <f t="shared" si="1"/>
        <v>#N/A</v>
      </c>
      <c r="U22" s="458" t="e">
        <f t="shared" si="2"/>
        <v>#N/A</v>
      </c>
      <c r="V22" s="229" t="e">
        <f t="shared" si="3"/>
        <v>#N/A</v>
      </c>
      <c r="W22" s="229">
        <f t="shared" si="4"/>
        <v>1</v>
      </c>
      <c r="X22" s="230" t="e">
        <f t="shared" si="5"/>
        <v>#N/A</v>
      </c>
      <c r="Y22" s="230" t="e">
        <f t="shared" si="6"/>
        <v>#N/A</v>
      </c>
      <c r="Z22" s="230"/>
      <c r="AA22" s="231" t="str">
        <f t="shared" si="9"/>
        <v/>
      </c>
      <c r="AB22" s="231"/>
      <c r="AC22" s="383"/>
      <c r="AD22" s="273"/>
      <c r="AE22" s="273"/>
      <c r="AF22" s="371"/>
    </row>
    <row r="23" spans="2:32" ht="15" customHeight="1" x14ac:dyDescent="0.35">
      <c r="B23" s="602"/>
      <c r="C23" s="626">
        <v>28</v>
      </c>
      <c r="D23" s="727" t="str">
        <f>Text!G71</f>
        <v>Gwariant cyfalaf a roddwyd ar gyfrif refeniw (ddim HRA)</v>
      </c>
      <c r="E23" s="728"/>
      <c r="F23" s="282">
        <v>0</v>
      </c>
      <c r="G23" s="282">
        <v>0</v>
      </c>
      <c r="H23" s="282">
        <v>0</v>
      </c>
      <c r="I23" s="597"/>
      <c r="K23" s="481"/>
      <c r="L23" s="271"/>
      <c r="M23" s="271"/>
      <c r="N23" s="212"/>
      <c r="O23" s="457" t="e">
        <f>VLOOKUP("CAPFOR"&amp;"_"&amp;UANumber&amp;"_"&amp;$C23&amp;"_"&amp;3&amp;"_"&amp;Details!$H$3,DataIn[],8,FALSE)</f>
        <v>#N/A</v>
      </c>
      <c r="P23" s="457" t="e">
        <f>VLOOKUP("CAPFOR"&amp;"_"&amp;UANumber&amp;"_"&amp;$C23&amp;"_"&amp;3&amp;"_"&amp;Details!$H$2,DataIn[],8,FALSE)</f>
        <v>#N/A</v>
      </c>
      <c r="Q23" s="457">
        <f t="shared" si="0"/>
        <v>0</v>
      </c>
      <c r="R23" s="457">
        <f t="shared" si="7"/>
        <v>5000</v>
      </c>
      <c r="S23" s="457">
        <f t="shared" si="8"/>
        <v>50</v>
      </c>
      <c r="T23" s="457" t="e">
        <f t="shared" si="1"/>
        <v>#N/A</v>
      </c>
      <c r="U23" s="458" t="e">
        <f t="shared" si="2"/>
        <v>#N/A</v>
      </c>
      <c r="V23" s="229" t="e">
        <f t="shared" si="3"/>
        <v>#N/A</v>
      </c>
      <c r="W23" s="229">
        <f t="shared" si="4"/>
        <v>1</v>
      </c>
      <c r="X23" s="230" t="e">
        <f t="shared" si="5"/>
        <v>#N/A</v>
      </c>
      <c r="Y23" s="230" t="e">
        <f t="shared" si="6"/>
        <v>#N/A</v>
      </c>
      <c r="Z23" s="230"/>
      <c r="AA23" s="231" t="str">
        <f t="shared" si="9"/>
        <v/>
      </c>
      <c r="AB23" s="231"/>
      <c r="AC23" s="383"/>
      <c r="AD23" s="273"/>
      <c r="AE23" s="273"/>
      <c r="AF23" s="371"/>
    </row>
    <row r="24" spans="2:32" ht="15" customHeight="1" x14ac:dyDescent="0.35">
      <c r="B24" s="602"/>
      <c r="C24" s="626">
        <v>29</v>
      </c>
      <c r="D24" s="727" t="str">
        <f>Text!G72</f>
        <v>Gwariant cyfalaf a roddwyd ar gyfrif cyfalaf (HRA)</v>
      </c>
      <c r="E24" s="728"/>
      <c r="F24" s="282">
        <v>0</v>
      </c>
      <c r="G24" s="282">
        <v>0</v>
      </c>
      <c r="H24" s="282">
        <v>0</v>
      </c>
      <c r="I24" s="597"/>
      <c r="K24" s="481"/>
      <c r="L24" s="294"/>
      <c r="M24" s="294"/>
      <c r="N24" s="212"/>
      <c r="O24" s="457" t="e">
        <f>VLOOKUP("CAPFOR"&amp;"_"&amp;UANumber&amp;"_"&amp;$C24&amp;"_"&amp;3&amp;"_"&amp;Details!$H$3,DataIn[],8,FALSE)</f>
        <v>#N/A</v>
      </c>
      <c r="P24" s="457" t="e">
        <f>VLOOKUP("CAPFOR"&amp;"_"&amp;UANumber&amp;"_"&amp;$C24&amp;"_"&amp;3&amp;"_"&amp;Details!$H$2,DataIn[],8,FALSE)</f>
        <v>#N/A</v>
      </c>
      <c r="Q24" s="457">
        <f t="shared" si="0"/>
        <v>0</v>
      </c>
      <c r="R24" s="457">
        <f t="shared" si="7"/>
        <v>5000</v>
      </c>
      <c r="S24" s="457">
        <f t="shared" si="8"/>
        <v>50</v>
      </c>
      <c r="T24" s="457" t="e">
        <f t="shared" si="1"/>
        <v>#N/A</v>
      </c>
      <c r="U24" s="458" t="e">
        <f t="shared" si="2"/>
        <v>#N/A</v>
      </c>
      <c r="V24" s="229" t="e">
        <f t="shared" si="3"/>
        <v>#N/A</v>
      </c>
      <c r="W24" s="229">
        <f t="shared" si="4"/>
        <v>1</v>
      </c>
      <c r="X24" s="230" t="e">
        <f t="shared" si="5"/>
        <v>#N/A</v>
      </c>
      <c r="Y24" s="230" t="e">
        <f t="shared" si="6"/>
        <v>#N/A</v>
      </c>
      <c r="Z24" s="230"/>
      <c r="AA24" s="231" t="str">
        <f t="shared" si="9"/>
        <v/>
      </c>
      <c r="AB24" s="231"/>
      <c r="AC24" s="383"/>
      <c r="AD24" s="273"/>
      <c r="AE24" s="273"/>
      <c r="AF24" s="371"/>
    </row>
    <row r="25" spans="2:32" ht="30" customHeight="1" x14ac:dyDescent="0.35">
      <c r="B25" s="602"/>
      <c r="C25" s="609">
        <v>30.1</v>
      </c>
      <c r="D25" s="730" t="str">
        <f>Text!G73</f>
        <v xml:space="preserve">Trefniadau benthyca a chredyd sy'n denu cymorth y llywodraeth ganolog (ddim HRA)  </v>
      </c>
      <c r="E25" s="731"/>
      <c r="F25" s="282">
        <v>0</v>
      </c>
      <c r="G25" s="282">
        <v>0</v>
      </c>
      <c r="H25" s="282">
        <v>0</v>
      </c>
      <c r="I25" s="597"/>
      <c r="K25" s="481"/>
      <c r="L25" s="294"/>
      <c r="M25" s="294"/>
      <c r="N25" s="212"/>
      <c r="O25" s="457" t="e">
        <f>VLOOKUP("CAPFOR"&amp;"_"&amp;UANumber&amp;"_"&amp;$C25&amp;"_"&amp;3&amp;"_"&amp;Details!$H$3,DataIn[],8,FALSE)</f>
        <v>#N/A</v>
      </c>
      <c r="P25" s="457" t="e">
        <f>VLOOKUP("CAPFOR"&amp;"_"&amp;UANumber&amp;"_"&amp;$C25&amp;"_"&amp;3&amp;"_"&amp;Details!$H$2,DataIn[],8,FALSE)</f>
        <v>#N/A</v>
      </c>
      <c r="Q25" s="457">
        <f t="shared" si="0"/>
        <v>0</v>
      </c>
      <c r="R25" s="457">
        <f t="shared" si="7"/>
        <v>5000</v>
      </c>
      <c r="S25" s="457">
        <f t="shared" si="8"/>
        <v>50</v>
      </c>
      <c r="T25" s="457" t="e">
        <f t="shared" si="1"/>
        <v>#N/A</v>
      </c>
      <c r="U25" s="458" t="e">
        <f t="shared" si="2"/>
        <v>#N/A</v>
      </c>
      <c r="V25" s="229" t="e">
        <f t="shared" si="3"/>
        <v>#N/A</v>
      </c>
      <c r="W25" s="229">
        <f t="shared" si="4"/>
        <v>1</v>
      </c>
      <c r="X25" s="230" t="e">
        <f t="shared" si="5"/>
        <v>#N/A</v>
      </c>
      <c r="Y25" s="230" t="e">
        <f t="shared" si="6"/>
        <v>#N/A</v>
      </c>
      <c r="Z25" s="230"/>
      <c r="AA25" s="231" t="str">
        <f t="shared" si="9"/>
        <v/>
      </c>
      <c r="AB25" s="231"/>
      <c r="AC25" s="383"/>
      <c r="AD25" s="273"/>
      <c r="AE25" s="273"/>
      <c r="AF25" s="371"/>
    </row>
    <row r="26" spans="2:32" ht="30" customHeight="1" x14ac:dyDescent="0.35">
      <c r="B26" s="602"/>
      <c r="C26" s="609">
        <v>30.2</v>
      </c>
      <c r="D26" s="730" t="str">
        <f>Text!G74</f>
        <v xml:space="preserve">Trefniadau benthyca a chredyd sy'n denu cymorth y llywodraeth ganolog  (HRA)  </v>
      </c>
      <c r="E26" s="731"/>
      <c r="F26" s="282">
        <v>0</v>
      </c>
      <c r="G26" s="282">
        <v>0</v>
      </c>
      <c r="H26" s="282">
        <v>0</v>
      </c>
      <c r="I26" s="597"/>
      <c r="K26" s="481"/>
      <c r="L26" s="294"/>
      <c r="M26" s="294"/>
      <c r="N26" s="212"/>
      <c r="O26" s="457" t="e">
        <f>VLOOKUP("CAPFOR"&amp;"_"&amp;UANumber&amp;"_"&amp;$C26&amp;"_"&amp;3&amp;"_"&amp;Details!$H$3,DataIn[],8,FALSE)</f>
        <v>#N/A</v>
      </c>
      <c r="P26" s="457" t="e">
        <f>VLOOKUP("CAPFOR"&amp;"_"&amp;UANumber&amp;"_"&amp;$C26&amp;"_"&amp;3&amp;"_"&amp;Details!$H$2,DataIn[],8,FALSE)</f>
        <v>#N/A</v>
      </c>
      <c r="Q26" s="457">
        <f t="shared" si="0"/>
        <v>0</v>
      </c>
      <c r="R26" s="457">
        <f t="shared" si="7"/>
        <v>5000</v>
      </c>
      <c r="S26" s="457">
        <f t="shared" si="8"/>
        <v>50</v>
      </c>
      <c r="T26" s="457" t="e">
        <f t="shared" si="1"/>
        <v>#N/A</v>
      </c>
      <c r="U26" s="458" t="e">
        <f t="shared" si="2"/>
        <v>#N/A</v>
      </c>
      <c r="V26" s="229" t="e">
        <f t="shared" si="3"/>
        <v>#N/A</v>
      </c>
      <c r="W26" s="229">
        <f t="shared" si="4"/>
        <v>1</v>
      </c>
      <c r="X26" s="230" t="e">
        <f t="shared" si="5"/>
        <v>#N/A</v>
      </c>
      <c r="Y26" s="230" t="e">
        <f t="shared" si="6"/>
        <v>#N/A</v>
      </c>
      <c r="Z26" s="230"/>
      <c r="AA26" s="231" t="str">
        <f t="shared" si="9"/>
        <v/>
      </c>
      <c r="AB26" s="231"/>
      <c r="AC26" s="383"/>
      <c r="AD26" s="273"/>
      <c r="AE26" s="273"/>
      <c r="AF26" s="371"/>
    </row>
    <row r="27" spans="2:32" ht="16.5" customHeight="1" x14ac:dyDescent="0.35">
      <c r="B27" s="602"/>
      <c r="C27" s="626">
        <v>30</v>
      </c>
      <c r="D27" s="730" t="str">
        <f>Text!G75</f>
        <v>Trefniadau benthyca a chredyd sy'n denu cymorth y llywodraeth ganolog</v>
      </c>
      <c r="E27" s="731"/>
      <c r="F27" s="283">
        <f>SUM(F25:F26)</f>
        <v>0</v>
      </c>
      <c r="G27" s="283">
        <f>SUM(G25:G26)</f>
        <v>0</v>
      </c>
      <c r="H27" s="283">
        <f>SUM(H25:H26)</f>
        <v>0</v>
      </c>
      <c r="I27" s="597"/>
      <c r="K27" s="481"/>
      <c r="L27" s="93"/>
      <c r="M27" s="93"/>
      <c r="N27" s="212"/>
      <c r="O27" s="457" t="e">
        <f>VLOOKUP("CAPFOR"&amp;"_"&amp;UANumber&amp;"_"&amp;$C27&amp;"_"&amp;3&amp;"_"&amp;Details!$H$3,DataIn[],8,FALSE)</f>
        <v>#N/A</v>
      </c>
      <c r="P27" s="457" t="e">
        <f>VLOOKUP("CAPFOR"&amp;"_"&amp;UANumber&amp;"_"&amp;$C27&amp;"_"&amp;3&amp;"_"&amp;Details!$H$2,DataIn[],8,FALSE)</f>
        <v>#N/A</v>
      </c>
      <c r="Q27" s="457">
        <f t="shared" si="0"/>
        <v>0</v>
      </c>
      <c r="R27" s="459"/>
      <c r="S27" s="459"/>
      <c r="T27" s="459"/>
      <c r="U27" s="459"/>
      <c r="V27" s="260"/>
      <c r="W27" s="260"/>
      <c r="X27" s="260"/>
      <c r="Y27" s="260"/>
      <c r="Z27" s="260"/>
      <c r="AA27" s="260"/>
      <c r="AB27" s="260"/>
      <c r="AC27" s="391"/>
      <c r="AD27" s="134"/>
      <c r="AE27" s="134"/>
      <c r="AF27" s="372"/>
    </row>
    <row r="28" spans="2:32" ht="15" customHeight="1" x14ac:dyDescent="0.35">
      <c r="B28" s="602"/>
      <c r="C28" s="627">
        <v>31.1</v>
      </c>
      <c r="D28" s="727" t="str">
        <f>Text!G76</f>
        <v>Trefniadau benthyca a chredyd eraill (ddim HRA)</v>
      </c>
      <c r="E28" s="728"/>
      <c r="F28" s="282">
        <v>0</v>
      </c>
      <c r="G28" s="282">
        <v>0</v>
      </c>
      <c r="H28" s="282">
        <v>0</v>
      </c>
      <c r="I28" s="597"/>
      <c r="K28" s="481"/>
      <c r="L28" s="93"/>
      <c r="M28" s="93"/>
      <c r="N28" s="212"/>
      <c r="O28" s="457" t="e">
        <f>VLOOKUP("CAPFOR"&amp;"_"&amp;UANumber&amp;"_"&amp;$C28&amp;"_"&amp;3&amp;"_"&amp;Details!$H$3,DataIn[],8,FALSE)</f>
        <v>#N/A</v>
      </c>
      <c r="P28" s="457" t="e">
        <f>VLOOKUP("CAPFOR"&amp;"_"&amp;UANumber&amp;"_"&amp;$C28&amp;"_"&amp;3&amp;"_"&amp;Details!$H$2,DataIn[],8,FALSE)</f>
        <v>#N/A</v>
      </c>
      <c r="Q28" s="457">
        <f t="shared" si="0"/>
        <v>0</v>
      </c>
      <c r="R28" s="457">
        <f>$R$10</f>
        <v>5000</v>
      </c>
      <c r="S28" s="457">
        <f>$S$10</f>
        <v>50</v>
      </c>
      <c r="T28" s="457" t="e">
        <f t="shared" si="1"/>
        <v>#N/A</v>
      </c>
      <c r="U28" s="458" t="e">
        <f t="shared" si="2"/>
        <v>#N/A</v>
      </c>
      <c r="V28" s="229" t="e">
        <f t="shared" si="3"/>
        <v>#N/A</v>
      </c>
      <c r="W28" s="229">
        <f t="shared" si="4"/>
        <v>1</v>
      </c>
      <c r="X28" s="230" t="e">
        <f t="shared" si="5"/>
        <v>#N/A</v>
      </c>
      <c r="Y28" s="230" t="e">
        <f t="shared" si="6"/>
        <v>#N/A</v>
      </c>
      <c r="Z28" s="230"/>
      <c r="AA28" s="231" t="str">
        <f t="shared" si="9"/>
        <v/>
      </c>
      <c r="AB28" s="231"/>
      <c r="AC28" s="383"/>
      <c r="AD28" s="273"/>
      <c r="AE28" s="273"/>
      <c r="AF28" s="371"/>
    </row>
    <row r="29" spans="2:32" ht="15" customHeight="1" x14ac:dyDescent="0.35">
      <c r="B29" s="602"/>
      <c r="C29" s="627">
        <v>31.2</v>
      </c>
      <c r="D29" s="727" t="str">
        <f>Text!G77</f>
        <v>Trefniadau benthyca a chredyd eraill (HRA)</v>
      </c>
      <c r="E29" s="728"/>
      <c r="F29" s="282">
        <v>0</v>
      </c>
      <c r="G29" s="282">
        <v>0</v>
      </c>
      <c r="H29" s="282">
        <v>0</v>
      </c>
      <c r="I29" s="597"/>
      <c r="K29" s="481"/>
      <c r="L29" s="93"/>
      <c r="M29" s="93"/>
      <c r="N29" s="212"/>
      <c r="O29" s="457" t="e">
        <f>VLOOKUP("CAPFOR"&amp;"_"&amp;UANumber&amp;"_"&amp;$C29&amp;"_"&amp;3&amp;"_"&amp;Details!$H$3,DataIn[],8,FALSE)</f>
        <v>#N/A</v>
      </c>
      <c r="P29" s="457" t="e">
        <f>VLOOKUP("CAPFOR"&amp;"_"&amp;UANumber&amp;"_"&amp;$C29&amp;"_"&amp;3&amp;"_"&amp;Details!$H$2,DataIn[],8,FALSE)</f>
        <v>#N/A</v>
      </c>
      <c r="Q29" s="457">
        <f t="shared" si="0"/>
        <v>0</v>
      </c>
      <c r="R29" s="457">
        <f>$R$10</f>
        <v>5000</v>
      </c>
      <c r="S29" s="457">
        <f>$S$10</f>
        <v>50</v>
      </c>
      <c r="T29" s="457" t="e">
        <f t="shared" si="1"/>
        <v>#N/A</v>
      </c>
      <c r="U29" s="458" t="e">
        <f t="shared" si="2"/>
        <v>#N/A</v>
      </c>
      <c r="V29" s="229" t="e">
        <f t="shared" si="3"/>
        <v>#N/A</v>
      </c>
      <c r="W29" s="229">
        <f t="shared" si="4"/>
        <v>1</v>
      </c>
      <c r="X29" s="230" t="e">
        <f t="shared" si="5"/>
        <v>#N/A</v>
      </c>
      <c r="Y29" s="230" t="e">
        <f t="shared" si="6"/>
        <v>#N/A</v>
      </c>
      <c r="Z29" s="230"/>
      <c r="AA29" s="231" t="str">
        <f t="shared" si="9"/>
        <v/>
      </c>
      <c r="AB29" s="231"/>
      <c r="AC29" s="383"/>
      <c r="AD29" s="273"/>
      <c r="AE29" s="273"/>
      <c r="AF29" s="371"/>
    </row>
    <row r="30" spans="2:32" ht="15" customHeight="1" x14ac:dyDescent="0.35">
      <c r="B30" s="602"/>
      <c r="C30" s="626">
        <v>31</v>
      </c>
      <c r="D30" s="727" t="str">
        <f>Text!G78</f>
        <v>Trefniadau benthyca a chredyd eraill</v>
      </c>
      <c r="E30" s="728"/>
      <c r="F30" s="283">
        <f>SUM(F28:F29)</f>
        <v>0</v>
      </c>
      <c r="G30" s="283">
        <f>SUM(G28:G29)</f>
        <v>0</v>
      </c>
      <c r="H30" s="283">
        <f>SUM(H28:H29)</f>
        <v>0</v>
      </c>
      <c r="I30" s="597"/>
      <c r="K30" s="481"/>
      <c r="L30" s="93"/>
      <c r="M30" s="93"/>
      <c r="N30" s="212"/>
      <c r="O30" s="457" t="e">
        <f>VLOOKUP("CAPFOR"&amp;"_"&amp;UANumber&amp;"_"&amp;$C30&amp;"_"&amp;3&amp;"_"&amp;Details!$H$3,DataIn[],8,FALSE)</f>
        <v>#N/A</v>
      </c>
      <c r="P30" s="457" t="e">
        <f>VLOOKUP("CAPFOR"&amp;"_"&amp;UANumber&amp;"_"&amp;$C30&amp;"_"&amp;3&amp;"_"&amp;Details!$H$2,DataIn[],8,FALSE)</f>
        <v>#N/A</v>
      </c>
      <c r="Q30" s="457">
        <f t="shared" si="0"/>
        <v>0</v>
      </c>
      <c r="R30" s="177"/>
      <c r="S30" s="177"/>
      <c r="T30" s="177"/>
      <c r="U30" s="177"/>
      <c r="V30" s="177"/>
      <c r="W30" s="177"/>
      <c r="X30" s="177"/>
      <c r="Y30" s="177"/>
      <c r="Z30" s="177"/>
      <c r="AA30" s="177"/>
      <c r="AB30" s="177"/>
      <c r="AC30" s="390"/>
      <c r="AD30" s="177"/>
      <c r="AE30" s="177"/>
      <c r="AF30" s="177"/>
    </row>
    <row r="31" spans="2:32" ht="30" customHeight="1" x14ac:dyDescent="0.35">
      <c r="B31" s="602"/>
      <c r="C31" s="606">
        <v>32</v>
      </c>
      <c r="D31" s="730" t="str">
        <f>Text!G79</f>
        <v>Cyfanswm adnoddau a ddefnyddiwyd i ariannu gwariant cyfalaf a gynlluniwyd (llinellau 23 i 31) a chyfartal i llinell 19</v>
      </c>
      <c r="E31" s="743"/>
      <c r="F31" s="283">
        <f>SUM(F16:F16)+SUM(F18:F26)+SUM(F28:F29)</f>
        <v>0</v>
      </c>
      <c r="G31" s="283">
        <f>SUM(G16:G16)+SUM(G18:G26)+SUM(G28:G29)</f>
        <v>0</v>
      </c>
      <c r="H31" s="283">
        <f>SUM(H16:H16)+SUM(H18:H26)+SUM(H28:H29)</f>
        <v>0</v>
      </c>
      <c r="I31" s="597"/>
      <c r="K31" s="481"/>
      <c r="L31" s="93"/>
      <c r="M31" s="93"/>
      <c r="N31" s="212"/>
      <c r="O31" s="457" t="e">
        <f>VLOOKUP("CAPFOR"&amp;"_"&amp;UANumber&amp;"_"&amp;$C31&amp;"_"&amp;3&amp;"_"&amp;Details!$H$3,DataIn[],8,FALSE)</f>
        <v>#N/A</v>
      </c>
      <c r="P31" s="457" t="e">
        <f>VLOOKUP("CAPFOR"&amp;"_"&amp;UANumber&amp;"_"&amp;$C31&amp;"_"&amp;3&amp;"_"&amp;Details!$H$2,DataIn[],8,FALSE)</f>
        <v>#N/A</v>
      </c>
      <c r="Q31" s="457">
        <f t="shared" si="0"/>
        <v>0</v>
      </c>
      <c r="R31" s="92"/>
      <c r="S31" s="92"/>
      <c r="T31" s="92"/>
      <c r="U31" s="92"/>
      <c r="V31" s="92"/>
      <c r="W31" s="92"/>
      <c r="X31" s="92"/>
      <c r="Y31" s="92"/>
      <c r="Z31" s="92"/>
      <c r="AA31" s="92"/>
      <c r="AB31" s="92"/>
      <c r="AC31" s="390"/>
      <c r="AD31" s="92"/>
      <c r="AE31" s="92"/>
      <c r="AF31" s="92"/>
    </row>
    <row r="32" spans="2:32" ht="15" customHeight="1" x14ac:dyDescent="0.35">
      <c r="B32" s="602"/>
      <c r="C32" s="606"/>
      <c r="D32" s="610"/>
      <c r="E32" s="611" t="str">
        <f>Text!G80</f>
        <v>Gwahaniaethau gyda llinell 19</v>
      </c>
      <c r="F32" s="283">
        <f>F31-F13</f>
        <v>0</v>
      </c>
      <c r="G32" s="283">
        <f>G31-G13</f>
        <v>0</v>
      </c>
      <c r="H32" s="283">
        <f>H31-H13</f>
        <v>0</v>
      </c>
      <c r="I32" s="597"/>
      <c r="K32" s="481"/>
      <c r="L32" s="93"/>
      <c r="M32" s="93"/>
      <c r="N32" s="260"/>
      <c r="O32" s="261"/>
      <c r="P32" s="261"/>
      <c r="Q32" s="261"/>
      <c r="R32" s="261"/>
      <c r="S32" s="261"/>
      <c r="T32" s="261"/>
      <c r="U32" s="261"/>
      <c r="V32" s="261"/>
      <c r="W32" s="261"/>
      <c r="X32" s="261"/>
      <c r="Y32" s="261"/>
      <c r="Z32" s="261"/>
      <c r="AA32" s="261"/>
      <c r="AB32" s="261"/>
      <c r="AC32" s="261"/>
      <c r="AD32" s="261"/>
      <c r="AE32" s="261"/>
      <c r="AF32" s="261"/>
    </row>
    <row r="33" spans="2:32" x14ac:dyDescent="0.35">
      <c r="B33" s="602"/>
      <c r="C33" s="606"/>
      <c r="D33" s="606"/>
      <c r="E33" s="612"/>
      <c r="F33" s="613"/>
      <c r="G33" s="613"/>
      <c r="H33" s="613"/>
      <c r="I33" s="597"/>
      <c r="K33" s="481"/>
      <c r="L33" s="93"/>
      <c r="M33" s="93"/>
      <c r="N33" s="260"/>
      <c r="O33" s="261"/>
      <c r="P33" s="261"/>
      <c r="Q33" s="261"/>
      <c r="R33" s="261"/>
      <c r="S33" s="261"/>
      <c r="T33" s="261"/>
      <c r="U33" s="261"/>
      <c r="V33" s="261"/>
      <c r="W33" s="261"/>
      <c r="X33" s="261"/>
      <c r="Y33" s="261"/>
      <c r="Z33" s="261"/>
      <c r="AA33" s="261"/>
      <c r="AB33" s="261"/>
      <c r="AC33" s="261"/>
      <c r="AD33" s="261"/>
      <c r="AE33" s="261"/>
      <c r="AF33" s="261"/>
    </row>
    <row r="34" spans="2:32" ht="24.75" customHeight="1" x14ac:dyDescent="0.35">
      <c r="B34" s="602"/>
      <c r="C34" s="628" t="str">
        <f>Text!G81</f>
        <v>CWBLHEWCH Y LLINELLAU ISOD AR SAIL MENTER CYLLID PREIFAT (PFI) 'AR Y FANTOLEN'</v>
      </c>
      <c r="D34" s="628"/>
      <c r="E34" s="628"/>
      <c r="F34" s="613"/>
      <c r="G34" s="613"/>
      <c r="H34" s="613"/>
      <c r="I34" s="597"/>
      <c r="K34" s="100"/>
      <c r="L34" s="93"/>
      <c r="M34" s="93"/>
      <c r="N34" s="212"/>
      <c r="O34" s="224" t="str">
        <f>C34</f>
        <v>CWBLHEWCH Y LLINELLAU ISOD AR SAIL MENTER CYLLID PREIFAT (PFI) 'AR Y FANTOLEN'</v>
      </c>
      <c r="P34" s="258"/>
      <c r="Q34" s="258"/>
      <c r="R34" s="258"/>
      <c r="S34" s="258"/>
      <c r="T34" s="258"/>
      <c r="U34" s="259"/>
      <c r="V34" s="212"/>
      <c r="W34" s="212"/>
      <c r="X34" s="260"/>
      <c r="Y34" s="260"/>
      <c r="Z34" s="260"/>
      <c r="AA34" s="261"/>
      <c r="AB34" s="261"/>
      <c r="AC34" s="391"/>
      <c r="AD34" s="267"/>
      <c r="AE34" s="267"/>
      <c r="AF34" s="374"/>
    </row>
    <row r="35" spans="2:32" x14ac:dyDescent="0.35">
      <c r="B35" s="602"/>
      <c r="C35" s="729" t="str">
        <f>Text!G82</f>
        <v>Gofyniad cyllido cyfalaf:</v>
      </c>
      <c r="D35" s="729"/>
      <c r="E35" s="729"/>
      <c r="F35" s="79"/>
      <c r="G35" s="79"/>
      <c r="H35" s="79"/>
      <c r="I35" s="597"/>
      <c r="K35" s="100"/>
      <c r="L35" s="93"/>
      <c r="M35" s="93"/>
      <c r="N35" s="212"/>
      <c r="O35" s="225" t="str">
        <f>C35</f>
        <v>Gofyniad cyllido cyfalaf:</v>
      </c>
      <c r="P35" s="235"/>
      <c r="Q35" s="235"/>
      <c r="R35" s="235"/>
      <c r="S35" s="235"/>
      <c r="T35" s="235"/>
      <c r="U35" s="257"/>
      <c r="V35" s="236"/>
      <c r="W35" s="236"/>
      <c r="X35" s="237"/>
      <c r="Y35" s="237"/>
      <c r="Z35" s="237"/>
      <c r="AA35" s="238"/>
      <c r="AB35" s="238"/>
      <c r="AC35" s="385"/>
      <c r="AD35" s="254"/>
      <c r="AE35" s="254"/>
      <c r="AF35" s="358"/>
    </row>
    <row r="36" spans="2:32" x14ac:dyDescent="0.35">
      <c r="B36" s="602"/>
      <c r="C36" s="626">
        <v>33</v>
      </c>
      <c r="D36" s="727" t="str">
        <f>Text!G83</f>
        <v>Gofyniad Cyllido Cyfalaf fel yr oedd ar 1 Ebrill</v>
      </c>
      <c r="E36" s="728"/>
      <c r="F36" s="282">
        <v>0</v>
      </c>
      <c r="G36" s="282">
        <v>0</v>
      </c>
      <c r="H36" s="282">
        <v>0</v>
      </c>
      <c r="I36" s="597"/>
      <c r="K36" s="481"/>
      <c r="L36" s="93"/>
      <c r="M36" s="93"/>
      <c r="N36" s="212"/>
      <c r="O36" s="457" t="e">
        <f>VLOOKUP("CAPFOR"&amp;"_"&amp;UANumber&amp;"_"&amp;$C36&amp;"_"&amp;3&amp;"_"&amp;Details!$H$3,DataIn[],8,FALSE)</f>
        <v>#N/A</v>
      </c>
      <c r="P36" s="457" t="e">
        <f>VLOOKUP("CAPFOR"&amp;"_"&amp;UANumber&amp;"_"&amp;$C36&amp;"_"&amp;3&amp;"_"&amp;Details!$H$2,DataIn[],8,FALSE)</f>
        <v>#N/A</v>
      </c>
      <c r="Q36" s="457">
        <f t="shared" ref="Q36:Q41" si="10">F36</f>
        <v>0</v>
      </c>
      <c r="R36" s="457">
        <f>$R$10</f>
        <v>5000</v>
      </c>
      <c r="S36" s="457">
        <f>$S$10</f>
        <v>50</v>
      </c>
      <c r="T36" s="457" t="e">
        <f t="shared" si="1"/>
        <v>#N/A</v>
      </c>
      <c r="U36" s="458" t="e">
        <f t="shared" si="2"/>
        <v>#N/A</v>
      </c>
      <c r="V36" s="229" t="e">
        <f t="shared" si="3"/>
        <v>#N/A</v>
      </c>
      <c r="W36" s="229">
        <f t="shared" si="4"/>
        <v>1</v>
      </c>
      <c r="X36" s="230" t="e">
        <f t="shared" si="5"/>
        <v>#N/A</v>
      </c>
      <c r="Y36" s="230" t="e">
        <f t="shared" si="6"/>
        <v>#N/A</v>
      </c>
      <c r="Z36" s="230"/>
      <c r="AA36" s="231" t="str">
        <f t="shared" si="9"/>
        <v/>
      </c>
      <c r="AB36" s="231"/>
      <c r="AC36" s="383"/>
      <c r="AD36" s="246"/>
      <c r="AE36" s="246"/>
      <c r="AF36" s="359"/>
    </row>
    <row r="37" spans="2:32" ht="15" customHeight="1" x14ac:dyDescent="0.35">
      <c r="B37" s="602"/>
      <c r="C37" s="627">
        <v>33.5</v>
      </c>
      <c r="D37" s="727" t="str">
        <f>Text!G84</f>
        <v>Trefniadau benthyca a chredyd - Cyllido PFI</v>
      </c>
      <c r="E37" s="728"/>
      <c r="F37" s="282">
        <v>0</v>
      </c>
      <c r="G37" s="282">
        <v>0</v>
      </c>
      <c r="H37" s="282">
        <v>0</v>
      </c>
      <c r="I37" s="597"/>
      <c r="K37" s="481"/>
      <c r="L37" s="93"/>
      <c r="M37" s="93"/>
      <c r="N37" s="212"/>
      <c r="O37" s="457" t="e">
        <f>VLOOKUP("CAPFOR"&amp;"_"&amp;UANumber&amp;"_"&amp;$C37&amp;"_"&amp;3&amp;"_"&amp;Details!$H$3,DataIn[],8,FALSE)</f>
        <v>#N/A</v>
      </c>
      <c r="P37" s="457" t="e">
        <f>VLOOKUP("CAPFOR"&amp;"_"&amp;UANumber&amp;"_"&amp;$C37&amp;"_"&amp;3&amp;"_"&amp;Details!$H$2,DataIn[],8,FALSE)</f>
        <v>#N/A</v>
      </c>
      <c r="Q37" s="457">
        <f t="shared" si="10"/>
        <v>0</v>
      </c>
      <c r="R37" s="457">
        <f>$R$10</f>
        <v>5000</v>
      </c>
      <c r="S37" s="457">
        <f>$S$10</f>
        <v>50</v>
      </c>
      <c r="T37" s="457" t="e">
        <f t="shared" si="1"/>
        <v>#N/A</v>
      </c>
      <c r="U37" s="458" t="e">
        <f t="shared" si="2"/>
        <v>#N/A</v>
      </c>
      <c r="V37" s="229" t="e">
        <f t="shared" si="3"/>
        <v>#N/A</v>
      </c>
      <c r="W37" s="229">
        <f t="shared" si="4"/>
        <v>1</v>
      </c>
      <c r="X37" s="230" t="e">
        <f t="shared" si="5"/>
        <v>#N/A</v>
      </c>
      <c r="Y37" s="230" t="e">
        <f t="shared" si="6"/>
        <v>#N/A</v>
      </c>
      <c r="Z37" s="230"/>
      <c r="AA37" s="231" t="str">
        <f t="shared" si="9"/>
        <v/>
      </c>
      <c r="AB37" s="231"/>
      <c r="AC37" s="383"/>
      <c r="AD37" s="246"/>
      <c r="AE37" s="246"/>
      <c r="AF37" s="359"/>
    </row>
    <row r="38" spans="2:32" x14ac:dyDescent="0.35">
      <c r="B38" s="602"/>
      <c r="C38" s="626">
        <v>34</v>
      </c>
      <c r="D38" s="730" t="str">
        <f>Text!G85</f>
        <v>Gwariant cyfalaf i'w ariannu drwy gredyd (llinell 30.1 i 31.2)</v>
      </c>
      <c r="E38" s="731"/>
      <c r="F38" s="283">
        <f>F27+F30+F37</f>
        <v>0</v>
      </c>
      <c r="G38" s="283">
        <f>G27+G30+G37</f>
        <v>0</v>
      </c>
      <c r="H38" s="283">
        <f>H27+H30+H37</f>
        <v>0</v>
      </c>
      <c r="I38" s="597"/>
      <c r="K38" s="481"/>
      <c r="L38" s="93"/>
      <c r="M38" s="93"/>
      <c r="N38" s="212"/>
      <c r="O38" s="457" t="e">
        <f>VLOOKUP("CAPFOR"&amp;"_"&amp;UANumber&amp;"_"&amp;$C38&amp;"_"&amp;3&amp;"_"&amp;Details!$H$3,DataIn[],8,FALSE)</f>
        <v>#N/A</v>
      </c>
      <c r="P38" s="457" t="e">
        <f>VLOOKUP("CAPFOR"&amp;"_"&amp;UANumber&amp;"_"&amp;$C38&amp;"_"&amp;3&amp;"_"&amp;Details!$H$2,DataIn[],8,FALSE)</f>
        <v>#N/A</v>
      </c>
      <c r="Q38" s="457">
        <f t="shared" si="10"/>
        <v>0</v>
      </c>
      <c r="R38" s="92"/>
      <c r="S38" s="92"/>
      <c r="T38" s="92"/>
      <c r="U38" s="92"/>
      <c r="V38" s="92"/>
      <c r="W38" s="92"/>
      <c r="X38" s="92"/>
      <c r="Y38" s="92"/>
      <c r="Z38" s="92"/>
      <c r="AA38" s="92" t="str">
        <f t="shared" si="9"/>
        <v/>
      </c>
      <c r="AB38" s="92"/>
      <c r="AC38" s="390"/>
      <c r="AD38" s="92"/>
      <c r="AE38" s="92"/>
      <c r="AF38" s="373"/>
    </row>
    <row r="39" spans="2:32" x14ac:dyDescent="0.35">
      <c r="B39" s="602"/>
      <c r="C39" s="626">
        <v>35</v>
      </c>
      <c r="D39" s="727" t="str">
        <f>Text!G86</f>
        <v>Darpariaeth Isafswm Refeniw a chyfraniadau gwirfoddol</v>
      </c>
      <c r="E39" s="728"/>
      <c r="F39" s="282">
        <v>0</v>
      </c>
      <c r="G39" s="282">
        <v>0</v>
      </c>
      <c r="H39" s="282">
        <v>0</v>
      </c>
      <c r="I39" s="597"/>
      <c r="K39" s="481"/>
      <c r="L39" s="93"/>
      <c r="M39" s="93"/>
      <c r="N39" s="93"/>
      <c r="O39" s="457" t="e">
        <f>VLOOKUP("CAPFOR"&amp;"_"&amp;UANumber&amp;"_"&amp;$C39&amp;"_"&amp;3&amp;"_"&amp;Details!$H$3,DataIn[],8,FALSE)</f>
        <v>#N/A</v>
      </c>
      <c r="P39" s="457" t="e">
        <f>VLOOKUP("CAPFOR"&amp;"_"&amp;UANumber&amp;"_"&amp;$C39&amp;"_"&amp;3&amp;"_"&amp;Details!$H$2,DataIn[],8,FALSE)</f>
        <v>#N/A</v>
      </c>
      <c r="Q39" s="457">
        <f t="shared" si="10"/>
        <v>0</v>
      </c>
      <c r="R39" s="457">
        <f>$R$10</f>
        <v>5000</v>
      </c>
      <c r="S39" s="457">
        <f>$S$10</f>
        <v>50</v>
      </c>
      <c r="T39" s="457" t="e">
        <f t="shared" si="1"/>
        <v>#N/A</v>
      </c>
      <c r="U39" s="458" t="e">
        <f t="shared" si="2"/>
        <v>#N/A</v>
      </c>
      <c r="V39" s="229" t="e">
        <f t="shared" si="3"/>
        <v>#N/A</v>
      </c>
      <c r="W39" s="229">
        <f t="shared" si="4"/>
        <v>1</v>
      </c>
      <c r="X39" s="230" t="e">
        <f t="shared" si="5"/>
        <v>#N/A</v>
      </c>
      <c r="Y39" s="230" t="e">
        <f t="shared" si="6"/>
        <v>#N/A</v>
      </c>
      <c r="Z39" s="230"/>
      <c r="AA39" s="231" t="str">
        <f t="shared" si="9"/>
        <v/>
      </c>
      <c r="AB39" s="231"/>
      <c r="AC39" s="383"/>
      <c r="AD39" s="246"/>
      <c r="AE39" s="246"/>
      <c r="AF39" s="359"/>
    </row>
    <row r="40" spans="2:32" x14ac:dyDescent="0.35">
      <c r="B40" s="602"/>
      <c r="C40" s="626">
        <v>36</v>
      </c>
      <c r="D40" s="727" t="str">
        <f>Text!G87</f>
        <v>Newid yn y Gofyniad Cyllido Cyfalaf (llinell 34 - llinell 35)</v>
      </c>
      <c r="E40" s="728"/>
      <c r="F40" s="283">
        <f>F38-F39</f>
        <v>0</v>
      </c>
      <c r="G40" s="283">
        <f>G38-G39</f>
        <v>0</v>
      </c>
      <c r="H40" s="283">
        <f>H38-H39</f>
        <v>0</v>
      </c>
      <c r="I40" s="597"/>
      <c r="K40" s="481"/>
      <c r="L40" s="93"/>
      <c r="M40" s="93"/>
      <c r="N40" s="93"/>
      <c r="O40" s="457" t="e">
        <f>VLOOKUP("CAPFOR"&amp;"_"&amp;UANumber&amp;"_"&amp;$C40&amp;"_"&amp;3&amp;"_"&amp;Details!$H$3,DataIn[],8,FALSE)</f>
        <v>#N/A</v>
      </c>
      <c r="P40" s="457" t="e">
        <f>VLOOKUP("CAPFOR"&amp;"_"&amp;UANumber&amp;"_"&amp;$C40&amp;"_"&amp;3&amp;"_"&amp;Details!$H$2,DataIn[],8,FALSE)</f>
        <v>#N/A</v>
      </c>
      <c r="Q40" s="457">
        <f t="shared" si="10"/>
        <v>0</v>
      </c>
      <c r="R40" s="92"/>
      <c r="S40" s="92"/>
      <c r="T40" s="92"/>
      <c r="U40" s="92"/>
      <c r="V40" s="92"/>
      <c r="W40" s="92"/>
      <c r="X40" s="92"/>
      <c r="Y40" s="92"/>
      <c r="Z40" s="92"/>
      <c r="AA40" s="92"/>
      <c r="AB40" s="92"/>
      <c r="AC40" s="390"/>
      <c r="AD40" s="92"/>
      <c r="AE40" s="92"/>
      <c r="AF40" s="258"/>
    </row>
    <row r="41" spans="2:32" ht="15" customHeight="1" x14ac:dyDescent="0.35">
      <c r="B41" s="602"/>
      <c r="C41" s="626">
        <v>37</v>
      </c>
      <c r="D41" s="727" t="str">
        <f>Text!G88</f>
        <v>Gofyniad Cyllido Cyfalaf fel yr oedd ar 31 Mawrth (llinell 33 + llinell 36)</v>
      </c>
      <c r="E41" s="728"/>
      <c r="F41" s="283">
        <f>F36+F40</f>
        <v>0</v>
      </c>
      <c r="G41" s="283">
        <f>G36+G40</f>
        <v>0</v>
      </c>
      <c r="H41" s="283">
        <f>H36+H40</f>
        <v>0</v>
      </c>
      <c r="I41" s="597"/>
      <c r="K41" s="481"/>
      <c r="L41" s="93"/>
      <c r="M41" s="93"/>
      <c r="N41" s="93"/>
      <c r="O41" s="457" t="e">
        <f>VLOOKUP("CAPFOR"&amp;"_"&amp;UANumber&amp;"_"&amp;$C41&amp;"_"&amp;3&amp;"_"&amp;Details!$H$3,DataIn[],8,FALSE)</f>
        <v>#N/A</v>
      </c>
      <c r="P41" s="457" t="e">
        <f>VLOOKUP("CAPFOR"&amp;"_"&amp;UANumber&amp;"_"&amp;$C41&amp;"_"&amp;3&amp;"_"&amp;Details!$H$2,DataIn[],8,FALSE)</f>
        <v>#N/A</v>
      </c>
      <c r="Q41" s="457">
        <f t="shared" si="10"/>
        <v>0</v>
      </c>
      <c r="R41" s="258"/>
      <c r="S41" s="258"/>
      <c r="T41" s="258"/>
      <c r="U41" s="258"/>
      <c r="V41" s="258"/>
      <c r="W41" s="258"/>
      <c r="X41" s="258"/>
      <c r="Y41" s="258"/>
      <c r="Z41" s="258"/>
      <c r="AA41" s="258"/>
      <c r="AB41" s="258"/>
      <c r="AC41" s="258"/>
      <c r="AD41" s="258"/>
      <c r="AE41" s="258"/>
      <c r="AF41" s="258"/>
    </row>
    <row r="42" spans="2:32" ht="30" customHeight="1" x14ac:dyDescent="0.35">
      <c r="B42" s="602"/>
      <c r="C42" s="729" t="str">
        <f>Text!G89</f>
        <v>Benthyca, credyd a buddsoddiadau ar ddechrau'r flwyddyn:</v>
      </c>
      <c r="D42" s="729"/>
      <c r="E42" s="729"/>
      <c r="F42" s="590"/>
      <c r="G42" s="590"/>
      <c r="H42" s="590"/>
      <c r="I42" s="597"/>
      <c r="K42" s="100"/>
      <c r="L42" s="93"/>
      <c r="M42" s="93"/>
      <c r="N42" s="93"/>
      <c r="O42" s="224" t="str">
        <f>C42</f>
        <v>Benthyca, credyd a buddsoddiadau ar ddechrau'r flwyddyn:</v>
      </c>
      <c r="P42" s="262"/>
      <c r="Q42" s="262"/>
      <c r="R42" s="258"/>
      <c r="S42" s="258"/>
      <c r="T42" s="258"/>
      <c r="U42" s="258"/>
      <c r="V42" s="258"/>
      <c r="W42" s="258"/>
      <c r="X42" s="258"/>
      <c r="Y42" s="258"/>
      <c r="Z42" s="258"/>
      <c r="AA42" s="258"/>
      <c r="AB42" s="258"/>
      <c r="AC42" s="258"/>
      <c r="AD42" s="258"/>
      <c r="AE42" s="258"/>
      <c r="AF42" s="258"/>
    </row>
    <row r="43" spans="2:32" x14ac:dyDescent="0.35">
      <c r="B43" s="602"/>
      <c r="C43" s="626">
        <v>38</v>
      </c>
      <c r="D43" s="727" t="str">
        <f>Text!G90</f>
        <v>Benthyca gros fel yr oedd ar ddechrau'r flwyddyn</v>
      </c>
      <c r="E43" s="728"/>
      <c r="F43" s="282">
        <v>0</v>
      </c>
      <c r="G43" s="283">
        <f t="shared" ref="G43:H45" si="11">F47</f>
        <v>0</v>
      </c>
      <c r="H43" s="283">
        <f t="shared" si="11"/>
        <v>0</v>
      </c>
      <c r="I43" s="597"/>
      <c r="K43" s="481"/>
      <c r="L43" s="93"/>
      <c r="M43" s="93"/>
      <c r="N43" s="93"/>
      <c r="O43" s="457" t="e">
        <f>VLOOKUP("CAPFOR"&amp;"_"&amp;UANumber&amp;"_"&amp;$C43&amp;"_"&amp;3&amp;"_"&amp;Details!$H$3,DataIn[],8,FALSE)</f>
        <v>#N/A</v>
      </c>
      <c r="P43" s="457" t="e">
        <f>VLOOKUP("CAPFOR"&amp;"_"&amp;UANumber&amp;"_"&amp;$C43&amp;"_"&amp;3&amp;"_"&amp;Details!$H$2,DataIn[],8,FALSE)</f>
        <v>#N/A</v>
      </c>
      <c r="Q43" s="457">
        <f t="shared" ref="Q43:Q45" si="12">F43</f>
        <v>0</v>
      </c>
      <c r="R43" s="457">
        <f>$R$10</f>
        <v>5000</v>
      </c>
      <c r="S43" s="457">
        <f>$S$10</f>
        <v>50</v>
      </c>
      <c r="T43" s="457" t="e">
        <f t="shared" si="1"/>
        <v>#N/A</v>
      </c>
      <c r="U43" s="458" t="e">
        <f t="shared" si="2"/>
        <v>#N/A</v>
      </c>
      <c r="V43" s="229" t="e">
        <f t="shared" si="3"/>
        <v>#N/A</v>
      </c>
      <c r="W43" s="229">
        <f t="shared" si="4"/>
        <v>1</v>
      </c>
      <c r="X43" s="230" t="e">
        <f t="shared" si="5"/>
        <v>#N/A</v>
      </c>
      <c r="Y43" s="230" t="e">
        <f t="shared" si="6"/>
        <v>#N/A</v>
      </c>
      <c r="Z43" s="230"/>
      <c r="AA43" s="231" t="str">
        <f t="shared" si="9"/>
        <v/>
      </c>
      <c r="AB43" s="231"/>
      <c r="AC43" s="383"/>
      <c r="AD43" s="246"/>
      <c r="AE43" s="246"/>
      <c r="AF43" s="359"/>
    </row>
    <row r="44" spans="2:32" x14ac:dyDescent="0.35">
      <c r="B44" s="602"/>
      <c r="C44" s="626">
        <v>39</v>
      </c>
      <c r="D44" s="727" t="str">
        <f>Text!G91</f>
        <v>Rhwymedigaethau hirdymor eraill ar ddechrau'r flwyddyn</v>
      </c>
      <c r="E44" s="728"/>
      <c r="F44" s="282">
        <v>0</v>
      </c>
      <c r="G44" s="283">
        <f t="shared" si="11"/>
        <v>0</v>
      </c>
      <c r="H44" s="283">
        <f t="shared" si="11"/>
        <v>0</v>
      </c>
      <c r="I44" s="597"/>
      <c r="K44" s="481"/>
      <c r="L44" s="93"/>
      <c r="M44" s="93"/>
      <c r="N44" s="93"/>
      <c r="O44" s="457" t="e">
        <f>VLOOKUP("CAPFOR"&amp;"_"&amp;UANumber&amp;"_"&amp;$C44&amp;"_"&amp;3&amp;"_"&amp;Details!$H$3,DataIn[],8,FALSE)</f>
        <v>#N/A</v>
      </c>
      <c r="P44" s="457" t="e">
        <f>VLOOKUP("CAPFOR"&amp;"_"&amp;UANumber&amp;"_"&amp;$C44&amp;"_"&amp;3&amp;"_"&amp;Details!$H$2,DataIn[],8,FALSE)</f>
        <v>#N/A</v>
      </c>
      <c r="Q44" s="457">
        <f t="shared" si="12"/>
        <v>0</v>
      </c>
      <c r="R44" s="457">
        <f>$R$10</f>
        <v>5000</v>
      </c>
      <c r="S44" s="457">
        <f>$S$10</f>
        <v>50</v>
      </c>
      <c r="T44" s="457" t="e">
        <f t="shared" si="1"/>
        <v>#N/A</v>
      </c>
      <c r="U44" s="458" t="e">
        <f t="shared" si="2"/>
        <v>#N/A</v>
      </c>
      <c r="V44" s="229" t="e">
        <f t="shared" si="3"/>
        <v>#N/A</v>
      </c>
      <c r="W44" s="229">
        <f t="shared" si="4"/>
        <v>1</v>
      </c>
      <c r="X44" s="230" t="e">
        <f t="shared" si="5"/>
        <v>#N/A</v>
      </c>
      <c r="Y44" s="230" t="e">
        <f t="shared" si="6"/>
        <v>#N/A</v>
      </c>
      <c r="Z44" s="230"/>
      <c r="AA44" s="231" t="str">
        <f t="shared" si="9"/>
        <v/>
      </c>
      <c r="AB44" s="231"/>
      <c r="AC44" s="383"/>
      <c r="AD44" s="246"/>
      <c r="AE44" s="246"/>
      <c r="AF44" s="359"/>
    </row>
    <row r="45" spans="2:32" x14ac:dyDescent="0.35">
      <c r="B45" s="602"/>
      <c r="C45" s="626">
        <v>40</v>
      </c>
      <c r="D45" s="727" t="str">
        <f>Text!G92</f>
        <v>Buddsoddiadau ar ddechrau'r flwyddyn</v>
      </c>
      <c r="E45" s="728"/>
      <c r="F45" s="282">
        <v>0</v>
      </c>
      <c r="G45" s="283">
        <f t="shared" si="11"/>
        <v>0</v>
      </c>
      <c r="H45" s="283">
        <f t="shared" si="11"/>
        <v>0</v>
      </c>
      <c r="I45" s="597"/>
      <c r="K45" s="481"/>
      <c r="L45" s="93"/>
      <c r="M45" s="93"/>
      <c r="N45" s="93"/>
      <c r="O45" s="457" t="e">
        <f>VLOOKUP("CAPFOR"&amp;"_"&amp;UANumber&amp;"_"&amp;$C45&amp;"_"&amp;3&amp;"_"&amp;Details!$H$3,DataIn[],8,FALSE)</f>
        <v>#N/A</v>
      </c>
      <c r="P45" s="457" t="e">
        <f>VLOOKUP("CAPFOR"&amp;"_"&amp;UANumber&amp;"_"&amp;$C45&amp;"_"&amp;3&amp;"_"&amp;Details!$H$2,DataIn[],8,FALSE)</f>
        <v>#N/A</v>
      </c>
      <c r="Q45" s="457">
        <f t="shared" si="12"/>
        <v>0</v>
      </c>
      <c r="R45" s="457">
        <f>$R$10</f>
        <v>5000</v>
      </c>
      <c r="S45" s="457">
        <f>$S$10</f>
        <v>50</v>
      </c>
      <c r="T45" s="457" t="e">
        <f t="shared" si="1"/>
        <v>#N/A</v>
      </c>
      <c r="U45" s="458" t="e">
        <f t="shared" si="2"/>
        <v>#N/A</v>
      </c>
      <c r="V45" s="229" t="e">
        <f t="shared" si="3"/>
        <v>#N/A</v>
      </c>
      <c r="W45" s="229">
        <f t="shared" si="4"/>
        <v>1</v>
      </c>
      <c r="X45" s="230" t="e">
        <f t="shared" si="5"/>
        <v>#N/A</v>
      </c>
      <c r="Y45" s="230" t="e">
        <f t="shared" si="6"/>
        <v>#N/A</v>
      </c>
      <c r="Z45" s="230"/>
      <c r="AA45" s="231" t="str">
        <f t="shared" si="9"/>
        <v/>
      </c>
      <c r="AB45" s="231"/>
      <c r="AC45" s="383"/>
      <c r="AD45" s="246"/>
      <c r="AE45" s="246"/>
      <c r="AF45" s="359"/>
    </row>
    <row r="46" spans="2:32" ht="30" customHeight="1" x14ac:dyDescent="0.35">
      <c r="B46" s="602"/>
      <c r="C46" s="729" t="str">
        <f>Text!G93</f>
        <v>Benthyca, credyd a buddsoddiadau ar ddiwedd y flwyddyn</v>
      </c>
      <c r="D46" s="729"/>
      <c r="E46" s="729"/>
      <c r="F46" s="590"/>
      <c r="G46" s="590"/>
      <c r="H46" s="590"/>
      <c r="I46" s="597"/>
      <c r="K46" s="100"/>
      <c r="O46" s="224" t="str">
        <f>C46</f>
        <v>Benthyca, credyd a buddsoddiadau ar ddiwedd y flwyddyn</v>
      </c>
      <c r="P46" s="262"/>
      <c r="Q46" s="262"/>
      <c r="R46" s="262"/>
      <c r="S46" s="262"/>
      <c r="T46" s="262"/>
      <c r="U46" s="263"/>
      <c r="V46" s="264"/>
      <c r="W46" s="264"/>
      <c r="X46" s="265"/>
      <c r="Y46" s="265"/>
      <c r="Z46" s="265"/>
      <c r="AA46" s="266"/>
      <c r="AB46" s="266"/>
      <c r="AC46" s="392"/>
      <c r="AD46" s="268"/>
      <c r="AE46" s="268"/>
      <c r="AF46" s="375"/>
    </row>
    <row r="47" spans="2:32" x14ac:dyDescent="0.35">
      <c r="B47" s="602"/>
      <c r="C47" s="626">
        <v>41</v>
      </c>
      <c r="D47" s="727" t="str">
        <f>Text!G94</f>
        <v>Benthyca gros ar ddiwedd y flwyddyn</v>
      </c>
      <c r="E47" s="728"/>
      <c r="F47" s="282">
        <v>0</v>
      </c>
      <c r="G47" s="282">
        <v>0</v>
      </c>
      <c r="H47" s="282">
        <v>0</v>
      </c>
      <c r="I47" s="597"/>
      <c r="K47" s="481"/>
      <c r="O47" s="457" t="e">
        <f>VLOOKUP("CAPFOR"&amp;"_"&amp;UANumber&amp;"_"&amp;$C47&amp;"_"&amp;3&amp;"_"&amp;Details!$H$3,DataIn[],8,FALSE)</f>
        <v>#N/A</v>
      </c>
      <c r="P47" s="457" t="e">
        <f>VLOOKUP("CAPFOR"&amp;"_"&amp;UANumber&amp;"_"&amp;$C47&amp;"_"&amp;3&amp;"_"&amp;Details!$H$2,DataIn[],8,FALSE)</f>
        <v>#N/A</v>
      </c>
      <c r="Q47" s="457">
        <f t="shared" ref="Q47:Q49" si="13">F47</f>
        <v>0</v>
      </c>
      <c r="R47" s="457">
        <f>$R$10</f>
        <v>5000</v>
      </c>
      <c r="S47" s="457">
        <f>$S$10</f>
        <v>50</v>
      </c>
      <c r="T47" s="457" t="e">
        <f t="shared" si="1"/>
        <v>#N/A</v>
      </c>
      <c r="U47" s="458" t="e">
        <f t="shared" si="2"/>
        <v>#N/A</v>
      </c>
      <c r="V47" s="229" t="e">
        <f t="shared" si="3"/>
        <v>#N/A</v>
      </c>
      <c r="W47" s="229">
        <f t="shared" si="4"/>
        <v>1</v>
      </c>
      <c r="X47" s="230" t="e">
        <f t="shared" si="5"/>
        <v>#N/A</v>
      </c>
      <c r="Y47" s="230" t="e">
        <f t="shared" si="6"/>
        <v>#N/A</v>
      </c>
      <c r="Z47" s="230"/>
      <c r="AA47" s="231" t="str">
        <f t="shared" si="9"/>
        <v/>
      </c>
      <c r="AB47" s="231"/>
      <c r="AC47" s="383"/>
      <c r="AD47" s="246"/>
      <c r="AE47" s="246"/>
      <c r="AF47" s="359"/>
    </row>
    <row r="48" spans="2:32" x14ac:dyDescent="0.35">
      <c r="B48" s="602"/>
      <c r="C48" s="626">
        <v>42</v>
      </c>
      <c r="D48" s="727" t="str">
        <f>Text!G95</f>
        <v>Rhwymedigaethau hirdymor eraill ar ddiwedd y flwyddyn</v>
      </c>
      <c r="E48" s="728"/>
      <c r="F48" s="282">
        <v>0</v>
      </c>
      <c r="G48" s="282">
        <v>0</v>
      </c>
      <c r="H48" s="282">
        <v>0</v>
      </c>
      <c r="I48" s="597"/>
      <c r="K48" s="481"/>
      <c r="O48" s="457" t="e">
        <f>VLOOKUP("CAPFOR"&amp;"_"&amp;UANumber&amp;"_"&amp;$C48&amp;"_"&amp;3&amp;"_"&amp;Details!$H$3,DataIn[],8,FALSE)</f>
        <v>#N/A</v>
      </c>
      <c r="P48" s="457" t="e">
        <f>VLOOKUP("CAPFOR"&amp;"_"&amp;UANumber&amp;"_"&amp;$C48&amp;"_"&amp;3&amp;"_"&amp;Details!$H$2,DataIn[],8,FALSE)</f>
        <v>#N/A</v>
      </c>
      <c r="Q48" s="457">
        <f t="shared" si="13"/>
        <v>0</v>
      </c>
      <c r="R48" s="457">
        <f>$R$10</f>
        <v>5000</v>
      </c>
      <c r="S48" s="457">
        <f>$S$10</f>
        <v>50</v>
      </c>
      <c r="T48" s="457" t="e">
        <f t="shared" si="1"/>
        <v>#N/A</v>
      </c>
      <c r="U48" s="458" t="e">
        <f t="shared" si="2"/>
        <v>#N/A</v>
      </c>
      <c r="V48" s="229" t="e">
        <f t="shared" si="3"/>
        <v>#N/A</v>
      </c>
      <c r="W48" s="229">
        <f t="shared" si="4"/>
        <v>1</v>
      </c>
      <c r="X48" s="230" t="e">
        <f t="shared" si="5"/>
        <v>#N/A</v>
      </c>
      <c r="Y48" s="230" t="e">
        <f t="shared" si="6"/>
        <v>#N/A</v>
      </c>
      <c r="Z48" s="230"/>
      <c r="AA48" s="231" t="str">
        <f t="shared" si="9"/>
        <v/>
      </c>
      <c r="AB48" s="231"/>
      <c r="AC48" s="383"/>
      <c r="AD48" s="246"/>
      <c r="AE48" s="246"/>
      <c r="AF48" s="359"/>
    </row>
    <row r="49" spans="2:32" x14ac:dyDescent="0.35">
      <c r="B49" s="602"/>
      <c r="C49" s="626">
        <v>43</v>
      </c>
      <c r="D49" s="727" t="str">
        <f>Text!G96</f>
        <v>Buddsoddiadau ar ddiwedd y flwyddyn</v>
      </c>
      <c r="E49" s="728"/>
      <c r="F49" s="282">
        <v>0</v>
      </c>
      <c r="G49" s="282">
        <v>0</v>
      </c>
      <c r="H49" s="282">
        <v>0</v>
      </c>
      <c r="I49" s="597"/>
      <c r="K49" s="481"/>
      <c r="O49" s="457" t="e">
        <f>VLOOKUP("CAPFOR"&amp;"_"&amp;UANumber&amp;"_"&amp;$C49&amp;"_"&amp;3&amp;"_"&amp;Details!$H$3,DataIn[],8,FALSE)</f>
        <v>#N/A</v>
      </c>
      <c r="P49" s="457" t="e">
        <f>VLOOKUP("CAPFOR"&amp;"_"&amp;UANumber&amp;"_"&amp;$C49&amp;"_"&amp;3&amp;"_"&amp;Details!$H$2,DataIn[],8,FALSE)</f>
        <v>#N/A</v>
      </c>
      <c r="Q49" s="457">
        <f t="shared" si="13"/>
        <v>0</v>
      </c>
      <c r="R49" s="457">
        <f>$R$10</f>
        <v>5000</v>
      </c>
      <c r="S49" s="457">
        <f>$S$10</f>
        <v>50</v>
      </c>
      <c r="T49" s="457" t="e">
        <f t="shared" si="1"/>
        <v>#N/A</v>
      </c>
      <c r="U49" s="458" t="e">
        <f t="shared" si="2"/>
        <v>#N/A</v>
      </c>
      <c r="V49" s="229" t="e">
        <f t="shared" si="3"/>
        <v>#N/A</v>
      </c>
      <c r="W49" s="229">
        <f t="shared" si="4"/>
        <v>1</v>
      </c>
      <c r="X49" s="230" t="e">
        <f t="shared" si="5"/>
        <v>#N/A</v>
      </c>
      <c r="Y49" s="230" t="e">
        <f t="shared" si="6"/>
        <v>#N/A</v>
      </c>
      <c r="Z49" s="230"/>
      <c r="AA49" s="231" t="str">
        <f t="shared" si="9"/>
        <v/>
      </c>
      <c r="AB49" s="231"/>
      <c r="AC49" s="383"/>
      <c r="AD49" s="246"/>
      <c r="AE49" s="246"/>
      <c r="AF49" s="359"/>
    </row>
    <row r="50" spans="2:32" ht="30.75" customHeight="1" x14ac:dyDescent="0.35">
      <c r="B50" s="602"/>
      <c r="C50" s="729" t="str">
        <f>Text!G97</f>
        <v>Ffin weithredol a therfyn awdurdodedig</v>
      </c>
      <c r="D50" s="729"/>
      <c r="E50" s="729"/>
      <c r="F50" s="590"/>
      <c r="G50" s="590"/>
      <c r="H50" s="590"/>
      <c r="I50" s="597"/>
      <c r="K50" s="100"/>
      <c r="O50" s="224" t="str">
        <f>C50</f>
        <v>Ffin weithredol a therfyn awdurdodedig</v>
      </c>
      <c r="P50" s="262"/>
      <c r="Q50" s="262"/>
      <c r="R50" s="262"/>
      <c r="S50" s="262"/>
      <c r="T50" s="262"/>
      <c r="U50" s="263"/>
      <c r="V50" s="264"/>
      <c r="W50" s="264"/>
      <c r="X50" s="265"/>
      <c r="Y50" s="265"/>
      <c r="Z50" s="265"/>
      <c r="AA50" s="266"/>
      <c r="AB50" s="266"/>
      <c r="AC50" s="392"/>
      <c r="AD50" s="268"/>
      <c r="AE50" s="268"/>
      <c r="AF50" s="375"/>
    </row>
    <row r="51" spans="2:32" ht="15" customHeight="1" x14ac:dyDescent="0.35">
      <c r="B51" s="602"/>
      <c r="C51" s="626">
        <v>44</v>
      </c>
      <c r="D51" s="727" t="str">
        <f>Text!G98</f>
        <v>Rhagolygon ffin weithredol ar gyfer dyled allanol yn ystod y flwyddyn</v>
      </c>
      <c r="E51" s="728"/>
      <c r="F51" s="282">
        <v>0</v>
      </c>
      <c r="G51" s="282">
        <v>0</v>
      </c>
      <c r="H51" s="282">
        <v>0</v>
      </c>
      <c r="I51" s="597"/>
      <c r="K51" s="481"/>
      <c r="O51" s="457" t="e">
        <f>VLOOKUP("CAPFOR"&amp;"_"&amp;UANumber&amp;"_"&amp;$C51&amp;"_"&amp;3&amp;"_"&amp;Details!$H$3,DataIn[],8,FALSE)</f>
        <v>#N/A</v>
      </c>
      <c r="P51" s="457" t="e">
        <f>VLOOKUP("CAPFOR"&amp;"_"&amp;UANumber&amp;"_"&amp;$C51&amp;"_"&amp;3&amp;"_"&amp;Details!$H$2,DataIn[],8,FALSE)</f>
        <v>#N/A</v>
      </c>
      <c r="Q51" s="457">
        <f t="shared" ref="Q51:Q52" si="14">F51</f>
        <v>0</v>
      </c>
      <c r="R51" s="457">
        <f>$R$10</f>
        <v>5000</v>
      </c>
      <c r="S51" s="457">
        <f>$S$10</f>
        <v>50</v>
      </c>
      <c r="T51" s="457" t="e">
        <f t="shared" si="1"/>
        <v>#N/A</v>
      </c>
      <c r="U51" s="458" t="e">
        <f t="shared" si="2"/>
        <v>#N/A</v>
      </c>
      <c r="V51" s="229" t="e">
        <f t="shared" si="3"/>
        <v>#N/A</v>
      </c>
      <c r="W51" s="229">
        <f t="shared" si="4"/>
        <v>1</v>
      </c>
      <c r="X51" s="230" t="e">
        <f t="shared" si="5"/>
        <v>#N/A</v>
      </c>
      <c r="Y51" s="230" t="e">
        <f t="shared" si="6"/>
        <v>#N/A</v>
      </c>
      <c r="Z51" s="230"/>
      <c r="AA51" s="231" t="str">
        <f t="shared" si="9"/>
        <v/>
      </c>
      <c r="AB51" s="231"/>
      <c r="AC51" s="383"/>
      <c r="AD51" s="246"/>
      <c r="AE51" s="246"/>
      <c r="AF51" s="359"/>
    </row>
    <row r="52" spans="2:32" ht="15" customHeight="1" x14ac:dyDescent="0.35">
      <c r="B52" s="602"/>
      <c r="C52" s="626">
        <v>45</v>
      </c>
      <c r="D52" s="727" t="str">
        <f>Text!G99</f>
        <v>Rhagolygon uchafswm awdurdodedig ar gyfer dyled allanol yn ystod y flwyddyn</v>
      </c>
      <c r="E52" s="728"/>
      <c r="F52" s="282">
        <v>0</v>
      </c>
      <c r="G52" s="282">
        <v>0</v>
      </c>
      <c r="H52" s="282">
        <v>0</v>
      </c>
      <c r="I52" s="597"/>
      <c r="K52" s="481"/>
      <c r="O52" s="457" t="e">
        <f>VLOOKUP("CAPFOR"&amp;"_"&amp;UANumber&amp;"_"&amp;$C52&amp;"_"&amp;3&amp;"_"&amp;Details!$H$3,DataIn[],8,FALSE)</f>
        <v>#N/A</v>
      </c>
      <c r="P52" s="457" t="e">
        <f>VLOOKUP("CAPFOR"&amp;"_"&amp;UANumber&amp;"_"&amp;$C52&amp;"_"&amp;3&amp;"_"&amp;Details!$H$2,DataIn[],8,FALSE)</f>
        <v>#N/A</v>
      </c>
      <c r="Q52" s="457">
        <f t="shared" si="14"/>
        <v>0</v>
      </c>
      <c r="R52" s="457">
        <f>$R$10</f>
        <v>5000</v>
      </c>
      <c r="S52" s="457">
        <f>$S$10</f>
        <v>50</v>
      </c>
      <c r="T52" s="457" t="e">
        <f t="shared" si="1"/>
        <v>#N/A</v>
      </c>
      <c r="U52" s="458" t="e">
        <f t="shared" si="2"/>
        <v>#N/A</v>
      </c>
      <c r="V52" s="229" t="e">
        <f t="shared" si="3"/>
        <v>#N/A</v>
      </c>
      <c r="W52" s="229">
        <f t="shared" si="4"/>
        <v>1</v>
      </c>
      <c r="X52" s="230" t="e">
        <f t="shared" si="5"/>
        <v>#N/A</v>
      </c>
      <c r="Y52" s="230" t="e">
        <f t="shared" si="6"/>
        <v>#N/A</v>
      </c>
      <c r="Z52" s="230"/>
      <c r="AA52" s="231" t="str">
        <f t="shared" si="9"/>
        <v/>
      </c>
      <c r="AB52" s="231"/>
      <c r="AC52" s="383"/>
      <c r="AD52" s="246"/>
      <c r="AE52" s="246"/>
      <c r="AF52" s="359"/>
    </row>
    <row r="53" spans="2:32" ht="30.75" customHeight="1" x14ac:dyDescent="0.35">
      <c r="B53" s="602"/>
      <c r="C53" s="729" t="str">
        <f>Text!G100</f>
        <v>Cyfanswm derbyniadau:</v>
      </c>
      <c r="D53" s="729"/>
      <c r="E53" s="729"/>
      <c r="F53" s="590"/>
      <c r="G53" s="590"/>
      <c r="H53" s="590"/>
      <c r="I53" s="597"/>
      <c r="K53" s="100"/>
      <c r="O53" s="224" t="str">
        <f>C53</f>
        <v>Cyfanswm derbyniadau:</v>
      </c>
      <c r="P53" s="262"/>
      <c r="Q53" s="262"/>
      <c r="R53" s="258"/>
      <c r="S53" s="258"/>
      <c r="T53" s="258"/>
      <c r="U53" s="258"/>
      <c r="V53" s="258"/>
      <c r="W53" s="258"/>
      <c r="X53" s="258"/>
      <c r="Y53" s="258"/>
      <c r="Z53" s="258"/>
      <c r="AA53" s="258"/>
      <c r="AB53" s="258"/>
      <c r="AC53" s="393"/>
      <c r="AD53" s="270"/>
      <c r="AE53" s="270"/>
      <c r="AF53" s="374"/>
    </row>
    <row r="54" spans="2:32" ht="15" customHeight="1" x14ac:dyDescent="0.35">
      <c r="B54" s="602"/>
      <c r="C54" s="626">
        <v>20</v>
      </c>
      <c r="D54" s="727" t="str">
        <f>Text!G101</f>
        <v>Cyfanswm derbyniadau cyfalaf yn ystod y flwyddyn - HRA</v>
      </c>
      <c r="E54" s="728"/>
      <c r="F54" s="283">
        <f>Page1!H28</f>
        <v>0</v>
      </c>
      <c r="G54" s="282">
        <v>0</v>
      </c>
      <c r="H54" s="282">
        <v>0</v>
      </c>
      <c r="I54" s="597"/>
      <c r="K54" s="481"/>
      <c r="O54" s="457" t="e">
        <f>VLOOKUP("CAPFOR"&amp;"_"&amp;UANumber&amp;"_"&amp;$C54&amp;"_"&amp;3&amp;"_"&amp;Details!$H$3,DataIn[],8,FALSE)</f>
        <v>#N/A</v>
      </c>
      <c r="P54" s="457" t="e">
        <f>VLOOKUP("CAPFOR"&amp;"_"&amp;UANumber&amp;"_"&amp;$C54&amp;"_"&amp;3&amp;"_"&amp;Details!$H$2,DataIn[],8,FALSE)</f>
        <v>#N/A</v>
      </c>
      <c r="Q54" s="457">
        <f t="shared" ref="Q54:Q56" si="15">F54</f>
        <v>0</v>
      </c>
      <c r="R54" s="258"/>
      <c r="S54" s="258"/>
      <c r="T54" s="258"/>
      <c r="U54" s="258"/>
      <c r="V54" s="258"/>
      <c r="W54" s="258"/>
      <c r="X54" s="258"/>
      <c r="Y54" s="258"/>
      <c r="Z54" s="258"/>
      <c r="AA54" s="258"/>
      <c r="AB54" s="258"/>
      <c r="AC54" s="393"/>
      <c r="AD54" s="270"/>
      <c r="AE54" s="270"/>
      <c r="AF54" s="374"/>
    </row>
    <row r="55" spans="2:32" ht="15" customHeight="1" x14ac:dyDescent="0.35">
      <c r="B55" s="602"/>
      <c r="C55" s="626">
        <v>21</v>
      </c>
      <c r="D55" s="727" t="str">
        <f>Text!G102</f>
        <v>Cyfanswm derbyniadau cyfalaf yn ystod y flwyddyn, ddim HRA</v>
      </c>
      <c r="E55" s="728"/>
      <c r="F55" s="283">
        <f>Page1!H37-Page1!H28</f>
        <v>0</v>
      </c>
      <c r="G55" s="282">
        <v>0</v>
      </c>
      <c r="H55" s="282">
        <v>0</v>
      </c>
      <c r="I55" s="597"/>
      <c r="K55" s="481"/>
      <c r="O55" s="457" t="e">
        <f>VLOOKUP("CAPFOR"&amp;"_"&amp;UANumber&amp;"_"&amp;$C55&amp;"_"&amp;3&amp;"_"&amp;Details!$H$3,DataIn[],8,FALSE)</f>
        <v>#N/A</v>
      </c>
      <c r="P55" s="457" t="e">
        <f>VLOOKUP("CAPFOR"&amp;"_"&amp;UANumber&amp;"_"&amp;$C55&amp;"_"&amp;3&amp;"_"&amp;Details!$H$2,DataIn[],8,FALSE)</f>
        <v>#N/A</v>
      </c>
      <c r="Q55" s="457">
        <f t="shared" si="15"/>
        <v>0</v>
      </c>
      <c r="R55" s="258"/>
      <c r="S55" s="258"/>
      <c r="T55" s="258"/>
      <c r="U55" s="258"/>
      <c r="V55" s="258"/>
      <c r="W55" s="258"/>
      <c r="X55" s="258"/>
      <c r="Y55" s="258"/>
      <c r="Z55" s="258"/>
      <c r="AA55" s="258"/>
      <c r="AB55" s="258"/>
      <c r="AC55" s="393"/>
      <c r="AD55" s="270"/>
      <c r="AE55" s="270"/>
      <c r="AF55" s="374"/>
    </row>
    <row r="56" spans="2:32" ht="15" customHeight="1" x14ac:dyDescent="0.35">
      <c r="B56" s="602"/>
      <c r="C56" s="626">
        <v>22</v>
      </c>
      <c r="D56" s="727" t="str">
        <f>Text!G103</f>
        <v>Cyfanswm derbyniadau cyfalaf yn ystod y flwyddyn (llinellau 20 ac 21)</v>
      </c>
      <c r="E56" s="728"/>
      <c r="F56" s="283">
        <f>SUM(F54:F55)</f>
        <v>0</v>
      </c>
      <c r="G56" s="283">
        <f>SUM(G54:G55)</f>
        <v>0</v>
      </c>
      <c r="H56" s="283">
        <f>SUM(H54:H55)</f>
        <v>0</v>
      </c>
      <c r="I56" s="597"/>
      <c r="K56" s="481"/>
      <c r="O56" s="457" t="e">
        <f>VLOOKUP("CAPFOR"&amp;"_"&amp;UANumber&amp;"_"&amp;$C56&amp;"_"&amp;3&amp;"_"&amp;Details!$H$3,DataIn[],8,FALSE)</f>
        <v>#N/A</v>
      </c>
      <c r="P56" s="457" t="e">
        <f>VLOOKUP("CAPFOR"&amp;"_"&amp;UANumber&amp;"_"&amp;$C56&amp;"_"&amp;3&amp;"_"&amp;Details!$H$2,DataIn[],8,FALSE)</f>
        <v>#N/A</v>
      </c>
      <c r="Q56" s="457">
        <f t="shared" si="15"/>
        <v>0</v>
      </c>
      <c r="R56" s="258"/>
      <c r="S56" s="258"/>
      <c r="T56" s="258"/>
      <c r="U56" s="258"/>
      <c r="V56" s="258"/>
      <c r="W56" s="258"/>
      <c r="X56" s="258"/>
      <c r="Y56" s="258"/>
      <c r="Z56" s="258"/>
      <c r="AA56" s="258"/>
      <c r="AB56" s="258"/>
      <c r="AC56" s="393"/>
      <c r="AD56" s="270"/>
      <c r="AE56" s="270"/>
      <c r="AF56" s="374"/>
    </row>
    <row r="57" spans="2:32" x14ac:dyDescent="0.35">
      <c r="B57" s="602"/>
      <c r="C57" s="606"/>
      <c r="D57" s="606"/>
      <c r="E57" s="606"/>
      <c r="F57" s="590"/>
      <c r="G57" s="590"/>
      <c r="H57" s="590"/>
      <c r="I57" s="597"/>
      <c r="K57" s="481"/>
      <c r="O57" s="301"/>
      <c r="P57" s="239"/>
      <c r="Q57" s="239"/>
      <c r="R57" s="258"/>
      <c r="S57" s="258"/>
      <c r="T57" s="258"/>
      <c r="U57" s="258"/>
      <c r="V57" s="258"/>
      <c r="W57" s="258"/>
      <c r="X57" s="258"/>
      <c r="Y57" s="258"/>
      <c r="Z57" s="258"/>
      <c r="AA57" s="258"/>
      <c r="AB57" s="258"/>
      <c r="AC57" s="393"/>
      <c r="AD57" s="270"/>
      <c r="AE57" s="270"/>
      <c r="AF57" s="374"/>
    </row>
    <row r="58" spans="2:32" x14ac:dyDescent="0.35">
      <c r="B58" s="602"/>
      <c r="C58" s="606"/>
      <c r="D58" s="606"/>
      <c r="E58" s="606"/>
      <c r="F58" s="590"/>
      <c r="G58" s="590"/>
      <c r="H58" s="590"/>
      <c r="I58" s="597"/>
      <c r="K58" s="481"/>
      <c r="O58" s="258"/>
      <c r="P58" s="258"/>
      <c r="Q58" s="258"/>
      <c r="R58" s="258"/>
      <c r="S58" s="258"/>
      <c r="T58" s="258"/>
      <c r="U58" s="259"/>
      <c r="V58" s="212"/>
      <c r="W58" s="212"/>
      <c r="X58" s="260"/>
      <c r="Y58" s="260"/>
      <c r="Z58" s="260"/>
      <c r="AA58" s="261"/>
      <c r="AB58" s="261"/>
      <c r="AC58" s="391"/>
      <c r="AD58" s="267"/>
      <c r="AE58" s="267"/>
      <c r="AF58" s="374"/>
    </row>
    <row r="59" spans="2:32" x14ac:dyDescent="0.35">
      <c r="B59" s="602"/>
      <c r="C59" s="723" t="str">
        <f>Text!G104&amp;" ("&amp;ValData!AP60&amp;")"</f>
        <v>Cwmniau'r Awdurdodau Lleol (Awdurdodau Unedol yn unig)</v>
      </c>
      <c r="D59" s="723"/>
      <c r="E59" s="723"/>
      <c r="F59" s="614"/>
      <c r="G59" s="590"/>
      <c r="H59" s="590"/>
      <c r="I59" s="597"/>
      <c r="K59" s="100"/>
      <c r="O59" s="224" t="str">
        <f>C59</f>
        <v>Cwmniau'r Awdurdodau Lleol (Awdurdodau Unedol yn unig)</v>
      </c>
      <c r="P59" s="258"/>
      <c r="Q59" s="258"/>
      <c r="R59" s="258"/>
      <c r="S59" s="258"/>
      <c r="T59" s="258"/>
      <c r="U59" s="259"/>
      <c r="V59" s="212"/>
      <c r="W59" s="212"/>
      <c r="X59" s="260"/>
      <c r="Y59" s="260"/>
      <c r="Z59" s="260"/>
      <c r="AA59" s="261"/>
      <c r="AB59" s="261"/>
      <c r="AC59" s="391"/>
      <c r="AD59" s="267"/>
      <c r="AE59" s="267"/>
      <c r="AF59" s="374"/>
    </row>
    <row r="60" spans="2:32" ht="15" customHeight="1" thickBot="1" x14ac:dyDescent="0.4">
      <c r="B60" s="602"/>
      <c r="C60" s="730" t="str">
        <f>Text!G105</f>
        <v>Memorandwm ar rwymedigaethau ychwanegol cwmniau awdurdodau lleol</v>
      </c>
      <c r="D60" s="730"/>
      <c r="E60" s="730"/>
      <c r="F60" s="733" t="str">
        <f>ValData!AP60</f>
        <v>Awdurdodau Unedol yn unig</v>
      </c>
      <c r="G60" s="733"/>
      <c r="H60" s="733"/>
      <c r="I60" s="597"/>
      <c r="K60" s="100"/>
      <c r="O60" s="224" t="str">
        <f>C60</f>
        <v>Memorandwm ar rwymedigaethau ychwanegol cwmniau awdurdodau lleol</v>
      </c>
      <c r="P60" s="235"/>
      <c r="Q60" s="235"/>
      <c r="R60" s="235"/>
      <c r="S60" s="235"/>
      <c r="T60" s="235"/>
      <c r="U60" s="257"/>
      <c r="V60" s="236"/>
      <c r="W60" s="236"/>
      <c r="X60" s="237"/>
      <c r="Y60" s="237"/>
      <c r="Z60" s="237"/>
      <c r="AA60" s="238"/>
      <c r="AB60" s="238"/>
      <c r="AC60" s="385"/>
      <c r="AD60" s="254"/>
      <c r="AE60" s="254"/>
      <c r="AF60" s="358"/>
    </row>
    <row r="61" spans="2:32" ht="15" customHeight="1" x14ac:dyDescent="0.35">
      <c r="B61" s="602"/>
      <c r="C61" s="626">
        <v>46</v>
      </c>
      <c r="D61" s="727" t="str">
        <f>Text!G106</f>
        <v>Benthyca gros a rhwymedigaethau hirdymor eraill ar ddechrau'r flwyddyn</v>
      </c>
      <c r="E61" s="732"/>
      <c r="F61" s="625">
        <v>2</v>
      </c>
      <c r="G61" s="589">
        <v>3</v>
      </c>
      <c r="H61" s="190">
        <v>2</v>
      </c>
      <c r="I61" s="597"/>
      <c r="K61" s="481"/>
      <c r="O61" s="457" t="e">
        <f>VLOOKUP("CAPFOR"&amp;"_"&amp;UANumber&amp;"_"&amp;$C61&amp;"_"&amp;3&amp;"_"&amp;Details!$H$3,DataIn[],8,FALSE)</f>
        <v>#N/A</v>
      </c>
      <c r="P61" s="457" t="e">
        <f>VLOOKUP("CAPFOR"&amp;"_"&amp;UANumber&amp;"_"&amp;$C61&amp;"_"&amp;3&amp;"_"&amp;Details!$H$2,DataIn[],8,FALSE)</f>
        <v>#N/A</v>
      </c>
      <c r="Q61" s="457">
        <f t="shared" ref="Q61:Q62" si="16">F61</f>
        <v>2</v>
      </c>
      <c r="R61" s="457">
        <f>$R$10</f>
        <v>5000</v>
      </c>
      <c r="S61" s="457">
        <f>$S$10</f>
        <v>50</v>
      </c>
      <c r="T61" s="457" t="e">
        <f t="shared" si="1"/>
        <v>#N/A</v>
      </c>
      <c r="U61" s="458" t="e">
        <f t="shared" si="2"/>
        <v>#N/A</v>
      </c>
      <c r="V61" s="229" t="e">
        <f t="shared" si="3"/>
        <v>#N/A</v>
      </c>
      <c r="W61" s="229" t="str">
        <f t="shared" si="4"/>
        <v/>
      </c>
      <c r="X61" s="230" t="e">
        <f t="shared" si="5"/>
        <v>#N/A</v>
      </c>
      <c r="Y61" s="230" t="e">
        <f t="shared" si="6"/>
        <v>#N/A</v>
      </c>
      <c r="Z61" s="230"/>
      <c r="AA61" s="231" t="str">
        <f t="shared" si="9"/>
        <v/>
      </c>
      <c r="AB61" s="231"/>
      <c r="AC61" s="383"/>
      <c r="AD61" s="246"/>
      <c r="AE61" s="246"/>
      <c r="AF61" s="359"/>
    </row>
    <row r="62" spans="2:32" ht="15" customHeight="1" thickBot="1" x14ac:dyDescent="0.4">
      <c r="B62" s="602"/>
      <c r="C62" s="626">
        <v>47</v>
      </c>
      <c r="D62" s="727" t="str">
        <f>Text!G107</f>
        <v>Benthyca gros a rhwymedigaethau hirdymor eraill ar ddiwedd y flwyddyn</v>
      </c>
      <c r="E62" s="732"/>
      <c r="F62" s="591">
        <v>0</v>
      </c>
      <c r="G62" s="592">
        <v>0</v>
      </c>
      <c r="H62" s="193">
        <v>3</v>
      </c>
      <c r="I62" s="597"/>
      <c r="K62" s="481"/>
      <c r="O62" s="457" t="e">
        <f>VLOOKUP("CAPFOR"&amp;"_"&amp;UANumber&amp;"_"&amp;$C62&amp;"_"&amp;3&amp;"_"&amp;Details!$H$3,DataIn[],8,FALSE)</f>
        <v>#N/A</v>
      </c>
      <c r="P62" s="457" t="e">
        <f>VLOOKUP("CAPFOR"&amp;"_"&amp;UANumber&amp;"_"&amp;$C62&amp;"_"&amp;3&amp;"_"&amp;Details!$H$2,DataIn[],8,FALSE)</f>
        <v>#N/A</v>
      </c>
      <c r="Q62" s="457">
        <f t="shared" si="16"/>
        <v>0</v>
      </c>
      <c r="R62" s="457">
        <f>$R$10</f>
        <v>5000</v>
      </c>
      <c r="S62" s="457">
        <f>$S$10</f>
        <v>50</v>
      </c>
      <c r="T62" s="457" t="e">
        <f t="shared" si="1"/>
        <v>#N/A</v>
      </c>
      <c r="U62" s="458" t="e">
        <f t="shared" si="2"/>
        <v>#N/A</v>
      </c>
      <c r="V62" s="229" t="e">
        <f t="shared" si="3"/>
        <v>#N/A</v>
      </c>
      <c r="W62" s="229">
        <f t="shared" si="4"/>
        <v>1</v>
      </c>
      <c r="X62" s="230" t="e">
        <f t="shared" si="5"/>
        <v>#N/A</v>
      </c>
      <c r="Y62" s="230" t="e">
        <f t="shared" si="6"/>
        <v>#N/A</v>
      </c>
      <c r="Z62" s="230"/>
      <c r="AA62" s="231" t="str">
        <f t="shared" si="9"/>
        <v/>
      </c>
      <c r="AB62" s="231"/>
      <c r="AC62" s="383"/>
      <c r="AD62" s="246"/>
      <c r="AE62" s="246"/>
      <c r="AF62" s="359"/>
    </row>
    <row r="63" spans="2:32" ht="15" customHeight="1" x14ac:dyDescent="0.35">
      <c r="B63" s="615"/>
      <c r="C63" s="616"/>
      <c r="D63" s="616"/>
      <c r="E63" s="616"/>
      <c r="F63" s="617"/>
      <c r="G63" s="617"/>
      <c r="H63" s="617"/>
      <c r="I63" s="618"/>
      <c r="P63" s="139"/>
      <c r="Q63" s="139"/>
      <c r="R63" s="139"/>
      <c r="S63" s="139"/>
      <c r="T63" s="139"/>
      <c r="U63" s="139"/>
      <c r="V63" s="294"/>
      <c r="W63" s="294"/>
      <c r="X63" s="294"/>
      <c r="Y63" s="294"/>
      <c r="Z63" s="271"/>
      <c r="AA63" s="271"/>
      <c r="AB63" s="271"/>
      <c r="AC63" s="139"/>
      <c r="AD63" s="139"/>
      <c r="AE63" s="139"/>
      <c r="AF63" s="139"/>
    </row>
    <row r="64" spans="2:32" x14ac:dyDescent="0.35">
      <c r="I64" s="94"/>
      <c r="V64" s="138"/>
      <c r="W64" s="138"/>
      <c r="X64" s="138"/>
      <c r="Y64" s="138"/>
      <c r="Z64" s="2"/>
      <c r="AA64" s="2"/>
      <c r="AB64" s="2"/>
      <c r="AC64" s="2"/>
      <c r="AD64" s="2"/>
      <c r="AE64" s="2"/>
      <c r="AF64" s="2"/>
    </row>
  </sheetData>
  <sheetProtection sheet="1" formatCells="0" formatColumns="0" formatRows="0"/>
  <mergeCells count="59">
    <mergeCell ref="F60:H60"/>
    <mergeCell ref="D6:H6"/>
    <mergeCell ref="R7:S9"/>
    <mergeCell ref="D17:E17"/>
    <mergeCell ref="D16:E16"/>
    <mergeCell ref="D13:E13"/>
    <mergeCell ref="C12:E12"/>
    <mergeCell ref="C15:E15"/>
    <mergeCell ref="D24:E24"/>
    <mergeCell ref="D26:E26"/>
    <mergeCell ref="D27:E27"/>
    <mergeCell ref="D19:E19"/>
    <mergeCell ref="D20:E20"/>
    <mergeCell ref="D23:E23"/>
    <mergeCell ref="D18:E18"/>
    <mergeCell ref="D31:E31"/>
    <mergeCell ref="D62:E62"/>
    <mergeCell ref="C53:E53"/>
    <mergeCell ref="D43:E43"/>
    <mergeCell ref="D44:E44"/>
    <mergeCell ref="D45:E45"/>
    <mergeCell ref="D47:E47"/>
    <mergeCell ref="D49:E49"/>
    <mergeCell ref="D54:E54"/>
    <mergeCell ref="D51:E51"/>
    <mergeCell ref="D52:E52"/>
    <mergeCell ref="D48:E48"/>
    <mergeCell ref="D55:E55"/>
    <mergeCell ref="D56:E56"/>
    <mergeCell ref="D61:E61"/>
    <mergeCell ref="C60:E60"/>
    <mergeCell ref="C46:E46"/>
    <mergeCell ref="D37:E37"/>
    <mergeCell ref="D28:E28"/>
    <mergeCell ref="D29:E29"/>
    <mergeCell ref="D25:E25"/>
    <mergeCell ref="C50:E50"/>
    <mergeCell ref="D30:E30"/>
    <mergeCell ref="D40:E40"/>
    <mergeCell ref="D41:E41"/>
    <mergeCell ref="C42:E42"/>
    <mergeCell ref="D38:E38"/>
    <mergeCell ref="D39:E39"/>
    <mergeCell ref="O2:V5"/>
    <mergeCell ref="C59:E59"/>
    <mergeCell ref="AB10:AB11"/>
    <mergeCell ref="V9:V11"/>
    <mergeCell ref="W9:W11"/>
    <mergeCell ref="T10:U10"/>
    <mergeCell ref="X10:X11"/>
    <mergeCell ref="Y10:Y11"/>
    <mergeCell ref="Z10:Z11"/>
    <mergeCell ref="AA10:AA11"/>
    <mergeCell ref="D9:E9"/>
    <mergeCell ref="D10:E10"/>
    <mergeCell ref="D21:E21"/>
    <mergeCell ref="D22:E22"/>
    <mergeCell ref="C35:E35"/>
    <mergeCell ref="D36:E36"/>
  </mergeCells>
  <phoneticPr fontId="10" type="noConversion"/>
  <conditionalFormatting sqref="N32:AF33">
    <cfRule type="cellIs" dxfId="14" priority="1" stopIfTrue="1" operator="notEqual">
      <formula>""</formula>
    </cfRule>
  </conditionalFormatting>
  <conditionalFormatting sqref="Y15:Y16 Y18:Y26 Y28:Y29 Y34:Y37">
    <cfRule type="cellIs" dxfId="13" priority="56" stopIfTrue="1" operator="equal">
      <formula>1</formula>
    </cfRule>
  </conditionalFormatting>
  <conditionalFormatting sqref="Y39 Y58:Y62">
    <cfRule type="cellIs" dxfId="12" priority="59" stopIfTrue="1" operator="equal">
      <formula>1</formula>
    </cfRule>
  </conditionalFormatting>
  <conditionalFormatting sqref="Y43:Y52">
    <cfRule type="cellIs" dxfId="11" priority="4" stopIfTrue="1" operator="equal">
      <formula>1</formula>
    </cfRule>
  </conditionalFormatting>
  <conditionalFormatting sqref="AA15:AA16 AA18:AA26 AA28:AA29 AA34:AA37">
    <cfRule type="cellIs" dxfId="10" priority="55" stopIfTrue="1" operator="equal">
      <formula>1</formula>
    </cfRule>
  </conditionalFormatting>
  <conditionalFormatting sqref="AA39 AA58:AA62">
    <cfRule type="cellIs" dxfId="9" priority="58" stopIfTrue="1" operator="equal">
      <formula>1</formula>
    </cfRule>
  </conditionalFormatting>
  <conditionalFormatting sqref="AA43:AA52">
    <cfRule type="cellIs" dxfId="8" priority="3" stopIfTrue="1" operator="equal">
      <formula>1</formula>
    </cfRule>
  </conditionalFormatting>
  <conditionalFormatting sqref="AB15:AB16 AB18:AB26 AB28:AB29 AB34:AB37">
    <cfRule type="cellIs" dxfId="7" priority="54" stopIfTrue="1" operator="notEqual">
      <formula>""</formula>
    </cfRule>
  </conditionalFormatting>
  <conditionalFormatting sqref="AB39 AB58:AB62">
    <cfRule type="cellIs" dxfId="6" priority="57" stopIfTrue="1" operator="notEqual">
      <formula>""</formula>
    </cfRule>
  </conditionalFormatting>
  <conditionalFormatting sqref="AB43:AB52">
    <cfRule type="cellIs" dxfId="5" priority="2" stopIfTrue="1" operator="notEqual">
      <formula>""</formula>
    </cfRule>
  </conditionalFormatting>
  <dataValidations count="2">
    <dataValidation type="list" allowBlank="1" sqref="AB18:AB26 AB61:AB62 AB51:AB52 AB47:AB49 AB43:AB45 AB39 AB36:AB37 AB28:AB29" xr:uid="{00000000-0002-0000-0200-000000000000}">
      <formula1>$S$58:$S$63</formula1>
    </dataValidation>
    <dataValidation type="decimal" allowBlank="1" showInputMessage="1" showErrorMessage="1" errorTitle="incorrect data entry" error="cell hwn ar gyfer Awdurdodau Unedol yn unig._x000a__x000a_this cell is for Unitary Authorities only." sqref="F61:H62" xr:uid="{3623F3C7-8CC3-4F51-A5C7-94ED1BDA1FD4}">
      <formula1>$AH$2</formula1>
      <formula2>$AI$2</formula2>
    </dataValidation>
  </dataValidations>
  <hyperlinks>
    <hyperlink ref="F8" r:id="rId1" xr:uid="{00000000-0004-0000-0200-000000000000}"/>
    <hyperlink ref="E8" r:id="rId2" xr:uid="{00000000-0004-0000-0200-000001000000}"/>
  </hyperlinks>
  <pageMargins left="0.15748031496062992" right="0.15748031496062992" top="0.15748031496062992" bottom="0.15748031496062992" header="0" footer="0"/>
  <pageSetup paperSize="9" scale="70" orientation="portrait" r:id="rId3"/>
  <headerFooter alignWithMargins="0"/>
  <ignoredErrors>
    <ignoredError sqref="F17:H17 F27:H27" formulaRange="1"/>
  </ignoredErrors>
  <drawing r:id="rId4"/>
  <legacyDrawing r:id="rId5"/>
  <extLst>
    <ext xmlns:x14="http://schemas.microsoft.com/office/spreadsheetml/2009/9/main" uri="{CCE6A557-97BC-4b89-ADB6-D9C93CAAB3DF}">
      <x14:dataValidations xmlns:xm="http://schemas.microsoft.com/office/excel/2006/main" count="1">
        <x14:dataValidation type="list" allowBlank="1" xr:uid="{00000000-0002-0000-0200-000001000000}">
          <x14:formula1>
            <xm:f>ValData!$U$59:$U$64</xm:f>
          </x14:formula1>
          <xm:sqref>AB16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indexed="8"/>
  </sheetPr>
  <dimension ref="A1:X37"/>
  <sheetViews>
    <sheetView zoomScaleNormal="100" workbookViewId="0"/>
  </sheetViews>
  <sheetFormatPr defaultColWidth="8.84375" defaultRowHeight="15.5" x14ac:dyDescent="0.35"/>
  <cols>
    <col min="1" max="1" width="8.84375" style="274" customWidth="1"/>
    <col min="2" max="2" width="1.765625" style="274" customWidth="1"/>
    <col min="3" max="3" width="10.4609375" style="274" customWidth="1"/>
    <col min="4" max="12" width="8.84375" style="274" customWidth="1"/>
    <col min="13" max="13" width="1.765625" style="274" customWidth="1"/>
    <col min="14" max="24" width="8.84375" style="93" customWidth="1"/>
    <col min="25" max="16384" width="8.84375" style="274"/>
  </cols>
  <sheetData>
    <row r="1" spans="1:24" ht="15" customHeight="1" x14ac:dyDescent="0.35">
      <c r="A1" s="92"/>
      <c r="B1" s="92"/>
      <c r="C1" s="92"/>
      <c r="D1" s="92"/>
      <c r="E1" s="92"/>
      <c r="F1" s="92"/>
      <c r="G1" s="92"/>
      <c r="H1" s="92"/>
      <c r="I1" s="92"/>
      <c r="J1" s="92"/>
      <c r="K1" s="92"/>
      <c r="L1" s="92"/>
      <c r="M1" s="92"/>
      <c r="N1" s="92"/>
      <c r="O1" s="92"/>
      <c r="P1" s="92"/>
      <c r="Q1" s="92"/>
      <c r="R1" s="92"/>
      <c r="S1" s="92"/>
      <c r="T1" s="92"/>
      <c r="U1" s="92"/>
      <c r="V1" s="92"/>
      <c r="W1" s="92"/>
      <c r="X1" s="92"/>
    </row>
    <row r="2" spans="1:24" s="275" customFormat="1" ht="22.5" customHeight="1" x14ac:dyDescent="0.35">
      <c r="A2" s="92"/>
      <c r="B2" s="95"/>
      <c r="C2" s="554" t="str">
        <f>Page2!C2</f>
        <v>Ffurflen Rhagolwg Cyfalaf, 2024-25</v>
      </c>
      <c r="D2" s="170"/>
      <c r="E2" s="170"/>
      <c r="F2" s="170"/>
      <c r="G2" s="170"/>
      <c r="H2" s="170"/>
      <c r="I2" s="170"/>
      <c r="J2" s="170"/>
      <c r="K2" s="170"/>
      <c r="L2" s="140" t="str">
        <f>Page2!H2</f>
        <v>CFR</v>
      </c>
      <c r="M2" s="96"/>
      <c r="N2" s="92"/>
      <c r="O2" s="92"/>
      <c r="P2" s="92"/>
      <c r="Q2" s="92"/>
      <c r="R2" s="92"/>
      <c r="S2" s="92"/>
      <c r="T2" s="92"/>
      <c r="U2" s="92"/>
      <c r="V2" s="92"/>
      <c r="W2" s="92"/>
      <c r="X2" s="92"/>
    </row>
    <row r="3" spans="1:24" s="275" customFormat="1" ht="15" customHeight="1" x14ac:dyDescent="0.35">
      <c r="A3" s="92"/>
      <c r="B3" s="97"/>
      <c r="C3" s="169"/>
      <c r="D3" s="78"/>
      <c r="E3" s="171"/>
      <c r="F3" s="171"/>
      <c r="G3" s="171"/>
      <c r="H3" s="171"/>
      <c r="I3" s="171"/>
      <c r="J3" s="171"/>
      <c r="K3" s="171"/>
      <c r="L3" s="171"/>
      <c r="M3" s="99"/>
      <c r="N3" s="92"/>
      <c r="O3" s="92"/>
      <c r="P3" s="92"/>
      <c r="Q3" s="92"/>
      <c r="R3" s="92"/>
      <c r="S3" s="92"/>
      <c r="T3" s="92"/>
      <c r="U3" s="92"/>
      <c r="V3" s="92"/>
      <c r="W3" s="92"/>
      <c r="X3" s="92"/>
    </row>
    <row r="4" spans="1:24" ht="15" customHeight="1" x14ac:dyDescent="0.35">
      <c r="A4" s="92"/>
      <c r="B4" s="97"/>
      <c r="C4" s="169" t="str">
        <f>Page1!E4</f>
        <v xml:space="preserve">Cod: </v>
      </c>
      <c r="D4" s="78">
        <f>Page2!E3</f>
        <v>0</v>
      </c>
      <c r="E4" s="171"/>
      <c r="F4" s="171"/>
      <c r="G4" s="171"/>
      <c r="H4" s="171"/>
      <c r="I4" s="171"/>
      <c r="J4" s="171"/>
      <c r="K4" s="171"/>
      <c r="L4" s="171"/>
      <c r="M4" s="99"/>
      <c r="N4" s="92"/>
      <c r="O4" s="92"/>
      <c r="P4" s="92"/>
      <c r="Q4" s="92"/>
      <c r="R4" s="92"/>
      <c r="S4" s="92"/>
      <c r="T4" s="92"/>
      <c r="U4" s="92"/>
      <c r="V4" s="92"/>
      <c r="W4" s="92"/>
      <c r="X4" s="92"/>
    </row>
    <row r="5" spans="1:24" ht="15" customHeight="1" x14ac:dyDescent="0.35">
      <c r="A5" s="92"/>
      <c r="B5" s="97"/>
      <c r="C5" s="169" t="str">
        <f>Page1!E5</f>
        <v xml:space="preserve">Awdurdod: </v>
      </c>
      <c r="D5" s="78" t="str">
        <f>Page2!E4</f>
        <v>Dewiswch eich awdurdod</v>
      </c>
      <c r="E5" s="171"/>
      <c r="F5" s="171"/>
      <c r="G5" s="171"/>
      <c r="H5" s="171"/>
      <c r="I5" s="171"/>
      <c r="J5" s="171"/>
      <c r="K5" s="171"/>
      <c r="L5" s="171"/>
      <c r="M5" s="99"/>
      <c r="N5" s="92"/>
      <c r="O5" s="92"/>
      <c r="P5" s="92"/>
      <c r="Q5" s="92"/>
      <c r="R5" s="92"/>
      <c r="S5" s="92"/>
      <c r="T5" s="92"/>
      <c r="U5" s="92"/>
      <c r="V5" s="92"/>
      <c r="W5" s="92"/>
      <c r="X5" s="92"/>
    </row>
    <row r="6" spans="1:24" ht="15" customHeight="1" x14ac:dyDescent="0.35">
      <c r="A6" s="92"/>
      <c r="B6" s="97"/>
      <c r="C6" s="169"/>
      <c r="D6" s="78"/>
      <c r="E6" s="171"/>
      <c r="F6" s="171"/>
      <c r="G6" s="171"/>
      <c r="H6" s="171"/>
      <c r="I6" s="171"/>
      <c r="J6" s="171"/>
      <c r="K6" s="171"/>
      <c r="L6" s="171"/>
      <c r="M6" s="99"/>
    </row>
    <row r="7" spans="1:24" ht="19.399999999999999" customHeight="1" x14ac:dyDescent="0.35">
      <c r="A7" s="92"/>
      <c r="B7" s="31"/>
      <c r="C7" s="744" t="str">
        <f>Text!G129</f>
        <v>Defnyddiwch y blwch isod i roi disgrifiad byr o unrhyw newidiadau mawr mewn amgylchiadau a allai ddylanwadu ar ffigurau rhagamcanol o gwmpas yr adeg hon.</v>
      </c>
      <c r="D7" s="745"/>
      <c r="E7" s="745"/>
      <c r="F7" s="745"/>
      <c r="G7" s="745"/>
      <c r="H7" s="745"/>
      <c r="I7" s="745"/>
      <c r="J7" s="745"/>
      <c r="K7" s="745"/>
      <c r="L7" s="745"/>
      <c r="M7" s="99"/>
      <c r="N7" s="92"/>
      <c r="O7" s="92"/>
      <c r="P7" s="92"/>
      <c r="Q7" s="92"/>
      <c r="R7" s="92"/>
      <c r="S7" s="92"/>
      <c r="T7" s="92"/>
      <c r="U7" s="92"/>
      <c r="V7" s="92"/>
      <c r="W7" s="92"/>
      <c r="X7" s="92"/>
    </row>
    <row r="8" spans="1:24" x14ac:dyDescent="0.35">
      <c r="A8" s="92"/>
      <c r="B8" s="31"/>
      <c r="C8" s="745"/>
      <c r="D8" s="745"/>
      <c r="E8" s="745"/>
      <c r="F8" s="745"/>
      <c r="G8" s="745"/>
      <c r="H8" s="745"/>
      <c r="I8" s="745"/>
      <c r="J8" s="745"/>
      <c r="K8" s="745"/>
      <c r="L8" s="745"/>
      <c r="M8" s="99"/>
      <c r="N8" s="92"/>
      <c r="P8" s="92"/>
      <c r="Q8" s="92"/>
      <c r="R8" s="92"/>
      <c r="S8" s="92"/>
      <c r="T8" s="92"/>
      <c r="U8" s="92"/>
      <c r="V8" s="92"/>
      <c r="W8" s="92"/>
      <c r="X8" s="92"/>
    </row>
    <row r="9" spans="1:24" x14ac:dyDescent="0.35">
      <c r="A9" s="92"/>
      <c r="B9" s="31"/>
      <c r="C9" s="744" t="str">
        <f>Text!G130</f>
        <v>Er enghraifft: oediadau mewn prosiectau, newid mewn blaenoriaethau ar gyfer buddsoddi cyfalaf neu wariant cyfalaf y gallai fod angen eu hariannu drwy gyfarwyddyd cyfalafu.</v>
      </c>
      <c r="D9" s="745"/>
      <c r="E9" s="745"/>
      <c r="F9" s="745"/>
      <c r="G9" s="745"/>
      <c r="H9" s="745"/>
      <c r="I9" s="745"/>
      <c r="J9" s="745"/>
      <c r="K9" s="745"/>
      <c r="L9" s="745"/>
      <c r="M9" s="99"/>
      <c r="N9" s="92"/>
      <c r="O9" s="92"/>
      <c r="Q9" s="92"/>
      <c r="R9" s="92"/>
      <c r="S9" s="92"/>
      <c r="T9" s="92"/>
      <c r="U9" s="92"/>
      <c r="V9" s="92"/>
      <c r="W9" s="92"/>
      <c r="X9" s="92"/>
    </row>
    <row r="10" spans="1:24" x14ac:dyDescent="0.35">
      <c r="A10" s="92"/>
      <c r="B10" s="31"/>
      <c r="C10" s="745"/>
      <c r="D10" s="745"/>
      <c r="E10" s="745"/>
      <c r="F10" s="745"/>
      <c r="G10" s="745"/>
      <c r="H10" s="745"/>
      <c r="I10" s="745"/>
      <c r="J10" s="745"/>
      <c r="K10" s="745"/>
      <c r="L10" s="745"/>
      <c r="M10" s="99"/>
      <c r="N10" s="92"/>
      <c r="O10" s="92"/>
      <c r="P10" s="92"/>
      <c r="Q10" s="92"/>
      <c r="R10" s="92"/>
      <c r="S10" s="92"/>
      <c r="T10" s="92"/>
      <c r="U10" s="92"/>
      <c r="V10" s="92"/>
      <c r="W10" s="92"/>
      <c r="X10" s="92"/>
    </row>
    <row r="11" spans="1:24" ht="15" customHeight="1" x14ac:dyDescent="0.35">
      <c r="A11" s="92"/>
      <c r="B11" s="31"/>
      <c r="C11" s="32"/>
      <c r="D11" s="32"/>
      <c r="E11" s="32"/>
      <c r="F11" s="32"/>
      <c r="G11" s="32"/>
      <c r="H11" s="32"/>
      <c r="I11" s="32"/>
      <c r="J11" s="32"/>
      <c r="K11" s="32"/>
      <c r="L11" s="32"/>
      <c r="M11" s="99"/>
      <c r="N11" s="92"/>
      <c r="O11" s="92"/>
      <c r="P11" s="92"/>
      <c r="Q11" s="92"/>
      <c r="R11" s="92"/>
      <c r="S11" s="92"/>
      <c r="T11" s="92"/>
      <c r="U11" s="92"/>
      <c r="V11" s="92"/>
      <c r="W11" s="92"/>
      <c r="X11" s="92"/>
    </row>
    <row r="12" spans="1:24" ht="15" customHeight="1" x14ac:dyDescent="0.35">
      <c r="A12" s="92"/>
      <c r="B12" s="31"/>
      <c r="C12" s="32"/>
      <c r="D12" s="32"/>
      <c r="E12" s="32"/>
      <c r="F12" s="32"/>
      <c r="G12" s="32"/>
      <c r="H12" s="32"/>
      <c r="I12" s="32"/>
      <c r="J12" s="32"/>
      <c r="K12" s="32"/>
      <c r="L12" s="32"/>
      <c r="M12" s="99"/>
      <c r="N12" s="92"/>
      <c r="O12" s="92"/>
      <c r="P12" s="92"/>
      <c r="Q12" s="92"/>
      <c r="R12" s="92"/>
      <c r="S12" s="92"/>
      <c r="T12" s="92"/>
      <c r="U12" s="92"/>
      <c r="V12" s="92"/>
      <c r="W12" s="92"/>
      <c r="X12" s="92"/>
    </row>
    <row r="13" spans="1:24" ht="15" customHeight="1" x14ac:dyDescent="0.35">
      <c r="A13" s="92"/>
      <c r="B13" s="31"/>
      <c r="C13" s="32"/>
      <c r="D13" s="32"/>
      <c r="E13" s="32"/>
      <c r="F13" s="32"/>
      <c r="G13" s="32"/>
      <c r="H13" s="32"/>
      <c r="I13" s="32"/>
      <c r="J13" s="32"/>
      <c r="K13" s="32"/>
      <c r="L13" s="32"/>
      <c r="M13" s="99"/>
      <c r="N13" s="92"/>
      <c r="O13" s="92"/>
      <c r="P13" s="92"/>
      <c r="Q13" s="92"/>
      <c r="R13" s="92"/>
      <c r="S13" s="92"/>
      <c r="T13" s="92"/>
      <c r="U13" s="92"/>
      <c r="V13" s="92"/>
      <c r="W13" s="92"/>
      <c r="X13" s="92"/>
    </row>
    <row r="14" spans="1:24" ht="15" customHeight="1" x14ac:dyDescent="0.35">
      <c r="A14" s="92"/>
      <c r="B14" s="31"/>
      <c r="C14" s="32"/>
      <c r="D14" s="32"/>
      <c r="E14" s="32"/>
      <c r="F14" s="32"/>
      <c r="G14" s="32"/>
      <c r="H14" s="32"/>
      <c r="I14" s="32"/>
      <c r="J14" s="32"/>
      <c r="K14" s="32"/>
      <c r="L14" s="32"/>
      <c r="M14" s="99"/>
      <c r="N14" s="92"/>
      <c r="O14" s="92"/>
      <c r="P14" s="92"/>
      <c r="Q14" s="92"/>
      <c r="R14" s="92"/>
      <c r="S14" s="92"/>
      <c r="T14" s="92"/>
      <c r="U14" s="92"/>
      <c r="V14" s="92"/>
      <c r="W14" s="92"/>
      <c r="X14" s="92"/>
    </row>
    <row r="15" spans="1:24" ht="15" customHeight="1" x14ac:dyDescent="0.35">
      <c r="A15" s="92"/>
      <c r="B15" s="31"/>
      <c r="C15" s="32"/>
      <c r="D15" s="32"/>
      <c r="E15" s="32"/>
      <c r="F15" s="32"/>
      <c r="G15" s="32"/>
      <c r="H15" s="32"/>
      <c r="I15" s="32"/>
      <c r="J15" s="32"/>
      <c r="K15" s="32"/>
      <c r="L15" s="32"/>
      <c r="M15" s="99"/>
      <c r="N15" s="92"/>
      <c r="O15" s="92"/>
      <c r="P15" s="92"/>
      <c r="Q15" s="92"/>
      <c r="R15" s="92"/>
      <c r="S15" s="92"/>
      <c r="T15" s="92"/>
      <c r="U15" s="92"/>
      <c r="V15" s="92"/>
      <c r="W15" s="92"/>
      <c r="X15" s="92"/>
    </row>
    <row r="16" spans="1:24" ht="15" customHeight="1" x14ac:dyDescent="0.35">
      <c r="A16" s="92"/>
      <c r="B16" s="31"/>
      <c r="C16" s="32"/>
      <c r="D16" s="32"/>
      <c r="E16" s="32"/>
      <c r="F16" s="32"/>
      <c r="G16" s="32"/>
      <c r="H16" s="32"/>
      <c r="I16" s="32"/>
      <c r="J16" s="32"/>
      <c r="K16" s="32"/>
      <c r="L16" s="32"/>
      <c r="M16" s="99"/>
      <c r="N16" s="92"/>
      <c r="O16" s="92"/>
      <c r="P16" s="92"/>
      <c r="Q16" s="92"/>
      <c r="R16" s="92"/>
      <c r="S16" s="92"/>
      <c r="T16" s="92"/>
      <c r="U16" s="92"/>
      <c r="V16" s="92"/>
      <c r="W16" s="92"/>
      <c r="X16" s="92"/>
    </row>
    <row r="17" spans="1:24" ht="15" customHeight="1" x14ac:dyDescent="0.35">
      <c r="A17" s="92"/>
      <c r="B17" s="31"/>
      <c r="C17" s="32"/>
      <c r="D17" s="32"/>
      <c r="E17" s="32"/>
      <c r="F17" s="32"/>
      <c r="G17" s="32"/>
      <c r="H17" s="32"/>
      <c r="I17" s="32"/>
      <c r="J17" s="32"/>
      <c r="K17" s="32"/>
      <c r="L17" s="32"/>
      <c r="M17" s="99"/>
      <c r="N17" s="92"/>
      <c r="O17" s="92"/>
      <c r="P17" s="92"/>
      <c r="Q17" s="92"/>
      <c r="R17" s="92"/>
      <c r="S17" s="92"/>
      <c r="T17" s="92"/>
      <c r="U17" s="92"/>
      <c r="V17" s="92"/>
      <c r="W17" s="92"/>
      <c r="X17" s="92"/>
    </row>
    <row r="18" spans="1:24" ht="15" customHeight="1" x14ac:dyDescent="0.35">
      <c r="A18" s="92"/>
      <c r="B18" s="31"/>
      <c r="C18" s="32"/>
      <c r="D18" s="32"/>
      <c r="E18" s="32"/>
      <c r="F18" s="32"/>
      <c r="G18" s="32"/>
      <c r="H18" s="32"/>
      <c r="I18" s="32"/>
      <c r="J18" s="32"/>
      <c r="K18" s="32"/>
      <c r="L18" s="32"/>
      <c r="M18" s="99"/>
      <c r="N18" s="92"/>
      <c r="O18" s="92"/>
      <c r="P18" s="92"/>
      <c r="Q18" s="92"/>
      <c r="R18" s="92"/>
      <c r="S18" s="92"/>
      <c r="T18" s="92"/>
      <c r="U18" s="92"/>
      <c r="V18" s="92"/>
      <c r="W18" s="92"/>
      <c r="X18" s="92"/>
    </row>
    <row r="19" spans="1:24" ht="15" customHeight="1" x14ac:dyDescent="0.35">
      <c r="A19" s="92"/>
      <c r="B19" s="31"/>
      <c r="C19" s="32"/>
      <c r="D19" s="32"/>
      <c r="E19" s="32"/>
      <c r="F19" s="32"/>
      <c r="G19" s="32"/>
      <c r="H19" s="32"/>
      <c r="I19" s="32"/>
      <c r="J19" s="32"/>
      <c r="K19" s="32"/>
      <c r="L19" s="32"/>
      <c r="M19" s="99"/>
      <c r="N19" s="92"/>
      <c r="O19" s="92"/>
      <c r="P19" s="92"/>
      <c r="Q19" s="92"/>
      <c r="R19" s="92"/>
      <c r="S19" s="92"/>
      <c r="T19" s="92"/>
      <c r="U19" s="92"/>
      <c r="V19" s="92"/>
      <c r="W19" s="92"/>
      <c r="X19" s="92"/>
    </row>
    <row r="20" spans="1:24" ht="15" customHeight="1" x14ac:dyDescent="0.35">
      <c r="A20" s="92"/>
      <c r="B20" s="31"/>
      <c r="C20" s="32"/>
      <c r="D20" s="32"/>
      <c r="E20" s="32"/>
      <c r="F20" s="32"/>
      <c r="G20" s="32"/>
      <c r="H20" s="32"/>
      <c r="I20" s="32"/>
      <c r="J20" s="32"/>
      <c r="K20" s="32"/>
      <c r="L20" s="32"/>
      <c r="M20" s="99"/>
    </row>
    <row r="21" spans="1:24" ht="15" customHeight="1" x14ac:dyDescent="0.35">
      <c r="A21" s="92"/>
      <c r="B21" s="31"/>
      <c r="C21" s="32"/>
      <c r="D21" s="32"/>
      <c r="E21" s="32"/>
      <c r="F21" s="32"/>
      <c r="G21" s="32"/>
      <c r="H21" s="32"/>
      <c r="I21" s="32"/>
      <c r="J21" s="32"/>
      <c r="K21" s="32"/>
      <c r="L21" s="32"/>
      <c r="M21" s="99"/>
    </row>
    <row r="22" spans="1:24" ht="15" customHeight="1" x14ac:dyDescent="0.35">
      <c r="A22" s="92"/>
      <c r="B22" s="31"/>
      <c r="C22" s="32"/>
      <c r="D22" s="32"/>
      <c r="E22" s="32"/>
      <c r="F22" s="32"/>
      <c r="G22" s="32"/>
      <c r="H22" s="32"/>
      <c r="I22" s="32"/>
      <c r="J22" s="32"/>
      <c r="K22" s="32"/>
      <c r="L22" s="32"/>
      <c r="M22" s="99"/>
    </row>
    <row r="23" spans="1:24" ht="15" customHeight="1" x14ac:dyDescent="0.35">
      <c r="A23" s="92"/>
      <c r="B23" s="31"/>
      <c r="C23" s="32"/>
      <c r="D23" s="32"/>
      <c r="E23" s="32"/>
      <c r="F23" s="32"/>
      <c r="G23" s="32"/>
      <c r="H23" s="32"/>
      <c r="I23" s="32"/>
      <c r="J23" s="32"/>
      <c r="K23" s="32"/>
      <c r="L23" s="32"/>
      <c r="M23" s="99"/>
    </row>
    <row r="24" spans="1:24" ht="15" customHeight="1" x14ac:dyDescent="0.35">
      <c r="A24" s="92"/>
      <c r="B24" s="31"/>
      <c r="C24" s="32"/>
      <c r="D24" s="32"/>
      <c r="E24" s="32"/>
      <c r="F24" s="32"/>
      <c r="G24" s="32"/>
      <c r="H24" s="32"/>
      <c r="I24" s="32"/>
      <c r="J24" s="32"/>
      <c r="K24" s="32"/>
      <c r="L24" s="32"/>
      <c r="M24" s="99"/>
    </row>
    <row r="25" spans="1:24" ht="15" customHeight="1" x14ac:dyDescent="0.35">
      <c r="A25" s="92"/>
      <c r="B25" s="31"/>
      <c r="C25" s="32"/>
      <c r="D25" s="32"/>
      <c r="E25" s="32"/>
      <c r="F25" s="32"/>
      <c r="G25" s="32"/>
      <c r="H25" s="32"/>
      <c r="I25" s="32"/>
      <c r="J25" s="32"/>
      <c r="K25" s="32"/>
      <c r="L25" s="32"/>
      <c r="M25" s="99"/>
    </row>
    <row r="26" spans="1:24" ht="15" customHeight="1" x14ac:dyDescent="0.35">
      <c r="A26" s="92"/>
      <c r="B26" s="31"/>
      <c r="C26" s="32"/>
      <c r="D26" s="32"/>
      <c r="E26" s="32"/>
      <c r="F26" s="32"/>
      <c r="G26" s="32"/>
      <c r="H26" s="32"/>
      <c r="I26" s="32"/>
      <c r="J26" s="32"/>
      <c r="K26" s="32"/>
      <c r="L26" s="32"/>
      <c r="M26" s="99"/>
    </row>
    <row r="27" spans="1:24" ht="15" customHeight="1" x14ac:dyDescent="0.35">
      <c r="A27" s="92"/>
      <c r="B27" s="31"/>
      <c r="C27" s="32"/>
      <c r="D27" s="32"/>
      <c r="E27" s="32"/>
      <c r="F27" s="32"/>
      <c r="G27" s="32"/>
      <c r="H27" s="32"/>
      <c r="I27" s="32"/>
      <c r="J27" s="32"/>
      <c r="K27" s="32"/>
      <c r="L27" s="32"/>
      <c r="M27" s="99"/>
    </row>
    <row r="28" spans="1:24" ht="15" customHeight="1" x14ac:dyDescent="0.35">
      <c r="A28" s="92"/>
      <c r="B28" s="31"/>
      <c r="C28" s="32"/>
      <c r="D28" s="32"/>
      <c r="E28" s="32"/>
      <c r="F28" s="32"/>
      <c r="G28" s="32"/>
      <c r="H28" s="32"/>
      <c r="I28" s="32"/>
      <c r="J28" s="32"/>
      <c r="K28" s="32"/>
      <c r="L28" s="32"/>
      <c r="M28" s="99"/>
    </row>
    <row r="29" spans="1:24" ht="15" customHeight="1" x14ac:dyDescent="0.35">
      <c r="A29" s="92"/>
      <c r="B29" s="31"/>
      <c r="C29" s="32"/>
      <c r="D29" s="32"/>
      <c r="E29" s="32"/>
      <c r="F29" s="32"/>
      <c r="G29" s="32"/>
      <c r="H29" s="32"/>
      <c r="I29" s="32"/>
      <c r="J29" s="32"/>
      <c r="K29" s="32"/>
      <c r="L29" s="32"/>
      <c r="M29" s="99"/>
    </row>
    <row r="30" spans="1:24" ht="15" customHeight="1" x14ac:dyDescent="0.35">
      <c r="A30" s="92"/>
      <c r="B30" s="31"/>
      <c r="C30" s="32"/>
      <c r="D30" s="32"/>
      <c r="E30" s="32"/>
      <c r="F30" s="32"/>
      <c r="G30" s="32"/>
      <c r="H30" s="32"/>
      <c r="I30" s="32"/>
      <c r="J30" s="32"/>
      <c r="K30" s="32"/>
      <c r="L30" s="32"/>
      <c r="M30" s="99"/>
    </row>
    <row r="31" spans="1:24" ht="15" customHeight="1" x14ac:dyDescent="0.35">
      <c r="A31" s="92"/>
      <c r="B31" s="31"/>
      <c r="C31" s="32"/>
      <c r="D31" s="32"/>
      <c r="E31" s="32"/>
      <c r="F31" s="32"/>
      <c r="G31" s="32"/>
      <c r="H31" s="32"/>
      <c r="I31" s="32"/>
      <c r="J31" s="32"/>
      <c r="K31" s="32"/>
      <c r="L31" s="32"/>
      <c r="M31" s="99"/>
    </row>
    <row r="32" spans="1:24" ht="15" customHeight="1" x14ac:dyDescent="0.35">
      <c r="A32" s="92"/>
      <c r="B32" s="31"/>
      <c r="C32" s="32"/>
      <c r="D32" s="32"/>
      <c r="E32" s="32"/>
      <c r="F32" s="32"/>
      <c r="G32" s="32"/>
      <c r="H32" s="32"/>
      <c r="I32" s="32"/>
      <c r="J32" s="32"/>
      <c r="K32" s="32"/>
      <c r="L32" s="32"/>
      <c r="M32" s="99"/>
    </row>
    <row r="33" spans="1:13" x14ac:dyDescent="0.35">
      <c r="A33" s="92"/>
      <c r="B33" s="101"/>
      <c r="C33" s="102"/>
      <c r="D33" s="102"/>
      <c r="E33" s="102"/>
      <c r="F33" s="102"/>
      <c r="G33" s="102"/>
      <c r="H33" s="102"/>
      <c r="I33" s="102"/>
      <c r="J33" s="102"/>
      <c r="K33" s="102"/>
      <c r="L33" s="102"/>
      <c r="M33" s="103"/>
    </row>
    <row r="34" spans="1:13" ht="15" customHeight="1" x14ac:dyDescent="0.35">
      <c r="A34" s="92"/>
      <c r="B34" s="92"/>
      <c r="C34" s="92"/>
      <c r="D34" s="92"/>
      <c r="E34" s="92"/>
      <c r="F34" s="92"/>
      <c r="G34" s="92"/>
      <c r="H34" s="92"/>
      <c r="I34" s="92"/>
      <c r="J34" s="92"/>
      <c r="K34" s="92"/>
      <c r="L34" s="92"/>
      <c r="M34" s="92"/>
    </row>
    <row r="35" spans="1:13" x14ac:dyDescent="0.35">
      <c r="A35" s="92"/>
      <c r="B35" s="92"/>
      <c r="C35" s="92"/>
      <c r="D35" s="92"/>
      <c r="E35" s="92"/>
      <c r="F35" s="92"/>
      <c r="G35" s="92"/>
      <c r="H35" s="92"/>
      <c r="I35" s="92"/>
      <c r="J35" s="92"/>
      <c r="K35" s="92"/>
      <c r="L35" s="92"/>
      <c r="M35" s="92"/>
    </row>
    <row r="36" spans="1:13" x14ac:dyDescent="0.35">
      <c r="A36" s="92"/>
      <c r="B36" s="92"/>
      <c r="C36" s="92"/>
      <c r="D36" s="92"/>
      <c r="E36" s="92"/>
      <c r="F36" s="92"/>
      <c r="G36" s="92"/>
      <c r="H36" s="92"/>
      <c r="I36" s="92"/>
      <c r="J36" s="92"/>
      <c r="K36" s="92"/>
      <c r="L36" s="92"/>
      <c r="M36" s="92"/>
    </row>
    <row r="37" spans="1:13" x14ac:dyDescent="0.35">
      <c r="A37" s="92"/>
      <c r="B37" s="92"/>
      <c r="C37" s="93"/>
      <c r="D37" s="92"/>
      <c r="E37" s="92"/>
      <c r="F37" s="92"/>
      <c r="G37" s="92"/>
      <c r="H37" s="92"/>
      <c r="I37" s="92"/>
      <c r="J37" s="92"/>
      <c r="K37" s="92"/>
      <c r="L37" s="92"/>
      <c r="M37" s="92"/>
    </row>
  </sheetData>
  <sheetProtection sheet="1" formatColumns="0"/>
  <mergeCells count="2">
    <mergeCell ref="C7:L8"/>
    <mergeCell ref="C9:L10"/>
  </mergeCells>
  <phoneticPr fontId="10" type="noConversion"/>
  <printOptions horizontalCentered="1"/>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8"/>
  </sheetPr>
  <dimension ref="A1:T20"/>
  <sheetViews>
    <sheetView workbookViewId="0"/>
  </sheetViews>
  <sheetFormatPr defaultColWidth="8.84375" defaultRowHeight="15" customHeight="1" x14ac:dyDescent="0.35"/>
  <cols>
    <col min="1" max="1" width="8.84375" style="93" customWidth="1"/>
    <col min="2" max="2" width="3.07421875" style="93" customWidth="1"/>
    <col min="3" max="3" width="17.4609375" style="93" customWidth="1"/>
    <col min="4" max="4" width="13.84375" style="93" bestFit="1" customWidth="1"/>
    <col min="5" max="5" width="17.4609375" style="93" customWidth="1"/>
    <col min="6" max="22" width="8.84375" style="93" customWidth="1"/>
    <col min="23" max="16384" width="8.84375" style="93"/>
  </cols>
  <sheetData>
    <row r="1" spans="1:20" ht="15.5" x14ac:dyDescent="0.35">
      <c r="A1" s="92"/>
      <c r="B1" s="92"/>
      <c r="C1" s="92"/>
      <c r="D1" s="92"/>
      <c r="E1" s="92"/>
      <c r="F1" s="92"/>
      <c r="G1" s="92"/>
      <c r="H1" s="92"/>
      <c r="I1" s="92"/>
      <c r="J1" s="92"/>
      <c r="K1" s="92"/>
      <c r="L1" s="92"/>
      <c r="M1" s="92"/>
      <c r="N1" s="92"/>
      <c r="O1" s="92"/>
      <c r="P1" s="92"/>
      <c r="Q1" s="92"/>
      <c r="R1" s="92"/>
      <c r="S1" s="92"/>
      <c r="T1" s="92"/>
    </row>
    <row r="2" spans="1:20" ht="22.5" customHeight="1" x14ac:dyDescent="0.35">
      <c r="A2" s="92"/>
      <c r="B2" s="172"/>
      <c r="C2" s="554" t="str">
        <f>Page2!C2</f>
        <v>Ffurflen Rhagolwg Cyfalaf, 2024-25</v>
      </c>
      <c r="D2" s="554"/>
      <c r="E2" s="173"/>
      <c r="F2" s="173"/>
      <c r="G2" s="173"/>
      <c r="H2" s="555" t="str">
        <f>Page2!H2</f>
        <v>CFR</v>
      </c>
      <c r="I2" s="92"/>
      <c r="J2" s="92"/>
      <c r="K2" s="92"/>
      <c r="L2" s="92"/>
      <c r="M2" s="92"/>
      <c r="N2" s="92"/>
      <c r="O2" s="92"/>
      <c r="P2" s="92"/>
      <c r="Q2" s="92"/>
      <c r="R2" s="92"/>
      <c r="S2" s="92"/>
      <c r="T2" s="92"/>
    </row>
    <row r="3" spans="1:20" ht="30" customHeight="1" x14ac:dyDescent="0.35">
      <c r="A3" s="92"/>
      <c r="B3" s="174"/>
      <c r="C3" s="169" t="str">
        <f>Page1!E4</f>
        <v xml:space="preserve">Cod: </v>
      </c>
      <c r="D3" s="78">
        <f>Page2!E3</f>
        <v>0</v>
      </c>
      <c r="E3" s="175"/>
      <c r="F3" s="175"/>
      <c r="G3" s="175"/>
      <c r="H3" s="176"/>
      <c r="I3" s="92"/>
      <c r="J3" s="92"/>
      <c r="K3" s="92"/>
      <c r="L3" s="92"/>
      <c r="M3" s="92"/>
      <c r="N3" s="92"/>
      <c r="O3" s="92"/>
      <c r="P3" s="92"/>
      <c r="Q3" s="92"/>
      <c r="R3" s="92"/>
      <c r="S3" s="92"/>
      <c r="T3" s="92"/>
    </row>
    <row r="4" spans="1:20" ht="30" customHeight="1" x14ac:dyDescent="0.35">
      <c r="A4" s="92"/>
      <c r="B4" s="174"/>
      <c r="C4" s="179" t="str">
        <f>Page1!E5</f>
        <v xml:space="preserve">Awdurdod: </v>
      </c>
      <c r="D4" s="746" t="str">
        <f>Page2!E4</f>
        <v>Dewiswch eich awdurdod</v>
      </c>
      <c r="E4" s="746"/>
      <c r="F4" s="746"/>
      <c r="G4" s="746"/>
      <c r="H4" s="747"/>
      <c r="I4" s="92"/>
      <c r="J4" s="92"/>
      <c r="K4" s="92"/>
      <c r="L4" s="92"/>
      <c r="M4" s="92"/>
      <c r="N4" s="92"/>
      <c r="O4" s="92"/>
      <c r="P4" s="92"/>
      <c r="Q4" s="92"/>
      <c r="R4" s="92"/>
      <c r="S4" s="92"/>
      <c r="T4" s="92"/>
    </row>
    <row r="5" spans="1:20" ht="30" customHeight="1" x14ac:dyDescent="0.35">
      <c r="A5" s="92"/>
      <c r="B5" s="174"/>
      <c r="C5" s="748" t="s">
        <v>3275</v>
      </c>
      <c r="D5" s="749"/>
      <c r="E5" s="749"/>
      <c r="F5" s="750"/>
      <c r="G5" s="553"/>
      <c r="H5" s="342"/>
      <c r="I5" s="92"/>
      <c r="J5" s="92"/>
      <c r="K5" s="92"/>
      <c r="L5" s="92"/>
      <c r="M5" s="92"/>
      <c r="N5" s="92"/>
      <c r="O5" s="92"/>
      <c r="P5" s="92"/>
      <c r="Q5" s="92"/>
      <c r="R5" s="92"/>
      <c r="S5" s="92"/>
      <c r="T5" s="92"/>
    </row>
    <row r="6" spans="1:20" ht="22.5" customHeight="1" x14ac:dyDescent="0.35">
      <c r="A6" s="92"/>
      <c r="B6" s="104"/>
      <c r="C6" s="343" t="s">
        <v>3481</v>
      </c>
      <c r="D6" s="344"/>
      <c r="E6" s="445" t="s">
        <v>3249</v>
      </c>
      <c r="F6" s="345"/>
      <c r="G6" s="105"/>
      <c r="H6" s="106"/>
      <c r="I6" s="92"/>
      <c r="J6" s="92"/>
      <c r="K6" s="92"/>
      <c r="L6" s="92"/>
      <c r="M6" s="92"/>
      <c r="N6" s="92"/>
      <c r="O6" s="92"/>
      <c r="P6" s="92"/>
      <c r="Q6" s="92"/>
      <c r="R6" s="92"/>
      <c r="S6" s="92"/>
      <c r="T6" s="92"/>
    </row>
    <row r="7" spans="1:20" ht="55.5" customHeight="1" x14ac:dyDescent="0.35">
      <c r="A7" s="92"/>
      <c r="B7" s="104"/>
      <c r="C7" s="181"/>
      <c r="D7" s="105"/>
      <c r="E7" s="105"/>
      <c r="F7" s="105"/>
      <c r="G7" s="105"/>
      <c r="H7" s="106"/>
      <c r="I7" s="92"/>
      <c r="J7" s="92"/>
      <c r="K7" s="92"/>
      <c r="L7" s="92"/>
      <c r="M7" s="92"/>
      <c r="O7" s="92"/>
      <c r="P7" s="92"/>
      <c r="Q7" s="92"/>
      <c r="R7" s="92"/>
      <c r="S7" s="92"/>
      <c r="T7" s="92"/>
    </row>
    <row r="8" spans="1:20" ht="24" customHeight="1" x14ac:dyDescent="0.35">
      <c r="A8" s="92"/>
      <c r="B8" s="104"/>
      <c r="C8" s="180" t="str">
        <f>Text!G121</f>
        <v>Dyluniad y ffurflen</v>
      </c>
      <c r="D8" s="105"/>
      <c r="E8" s="105"/>
      <c r="F8" s="105"/>
      <c r="G8" s="105"/>
      <c r="H8" s="106"/>
      <c r="I8" s="92"/>
      <c r="J8" s="92"/>
      <c r="K8" s="92"/>
      <c r="L8" s="92"/>
      <c r="M8" s="92"/>
      <c r="N8" s="92"/>
      <c r="O8" s="92"/>
      <c r="P8" s="92"/>
      <c r="Q8" s="92"/>
      <c r="R8" s="92"/>
      <c r="S8" s="92"/>
      <c r="T8" s="92"/>
    </row>
    <row r="9" spans="1:20" ht="102" customHeight="1" x14ac:dyDescent="0.35">
      <c r="A9" s="92"/>
      <c r="B9" s="104"/>
      <c r="C9" s="105"/>
      <c r="D9" s="105"/>
      <c r="E9" s="105"/>
      <c r="F9" s="105"/>
      <c r="G9" s="105"/>
      <c r="H9" s="106"/>
      <c r="I9" s="92"/>
      <c r="J9" s="92"/>
      <c r="K9" s="92"/>
      <c r="L9" s="92"/>
      <c r="M9" s="92"/>
      <c r="O9" s="92"/>
      <c r="P9" s="92"/>
      <c r="Q9" s="92"/>
      <c r="R9" s="92"/>
      <c r="S9" s="92"/>
      <c r="T9" s="92"/>
    </row>
    <row r="10" spans="1:20" ht="9" customHeight="1" x14ac:dyDescent="0.35">
      <c r="A10" s="92"/>
      <c r="B10" s="104"/>
      <c r="C10" s="105"/>
      <c r="D10" s="105"/>
      <c r="E10" s="105"/>
      <c r="F10" s="105"/>
      <c r="G10" s="105"/>
      <c r="H10" s="106"/>
      <c r="I10" s="92"/>
      <c r="J10" s="92"/>
      <c r="K10" s="92"/>
      <c r="L10" s="92"/>
      <c r="M10" s="92"/>
      <c r="N10" s="92"/>
      <c r="O10" s="92"/>
      <c r="P10" s="92"/>
      <c r="Q10" s="92"/>
      <c r="R10" s="92"/>
      <c r="S10" s="92"/>
      <c r="T10" s="92"/>
    </row>
    <row r="11" spans="1:20" ht="15.5" x14ac:dyDescent="0.35">
      <c r="A11" s="92"/>
      <c r="B11" s="104"/>
      <c r="C11" s="180" t="str">
        <f>Text!G122</f>
        <v>Dilysu</v>
      </c>
      <c r="D11" s="105"/>
      <c r="E11" s="105"/>
      <c r="F11" s="105"/>
      <c r="G11" s="105"/>
      <c r="H11" s="106"/>
      <c r="I11" s="92"/>
      <c r="J11" s="92"/>
      <c r="K11" s="92"/>
      <c r="L11" s="92"/>
      <c r="M11" s="92"/>
      <c r="N11" s="92"/>
      <c r="O11" s="92"/>
      <c r="P11" s="92"/>
      <c r="Q11" s="92"/>
      <c r="R11" s="92"/>
      <c r="S11" s="92"/>
      <c r="T11" s="92"/>
    </row>
    <row r="12" spans="1:20" ht="102" customHeight="1" x14ac:dyDescent="0.35">
      <c r="A12" s="92"/>
      <c r="B12" s="104"/>
      <c r="C12" s="105"/>
      <c r="D12" s="105"/>
      <c r="E12" s="105"/>
      <c r="F12" s="105"/>
      <c r="G12" s="105"/>
      <c r="H12" s="106"/>
      <c r="I12" s="92"/>
      <c r="J12" s="92"/>
      <c r="K12" s="92"/>
      <c r="L12" s="92"/>
      <c r="M12" s="92"/>
      <c r="N12" s="92"/>
      <c r="O12" s="92"/>
      <c r="P12" s="92"/>
      <c r="Q12" s="92"/>
      <c r="R12" s="92"/>
      <c r="S12" s="92"/>
      <c r="T12" s="92"/>
    </row>
    <row r="13" spans="1:20" ht="9" customHeight="1" x14ac:dyDescent="0.35">
      <c r="A13" s="92"/>
      <c r="B13" s="104"/>
      <c r="C13" s="105"/>
      <c r="D13" s="105"/>
      <c r="E13" s="105"/>
      <c r="F13" s="105"/>
      <c r="G13" s="105"/>
      <c r="H13" s="106"/>
      <c r="I13" s="92"/>
      <c r="J13" s="92"/>
      <c r="K13" s="92"/>
      <c r="L13" s="92"/>
      <c r="M13" s="92"/>
      <c r="N13" s="92"/>
      <c r="O13" s="92"/>
      <c r="P13" s="92"/>
      <c r="Q13" s="92"/>
      <c r="R13" s="92"/>
      <c r="S13" s="92"/>
      <c r="T13" s="92"/>
    </row>
    <row r="14" spans="1:20" ht="15.5" x14ac:dyDescent="0.35">
      <c r="A14" s="92"/>
      <c r="B14" s="104"/>
      <c r="C14" s="180" t="str">
        <f>Text!G123</f>
        <v>Dogfennaeth</v>
      </c>
      <c r="D14" s="105"/>
      <c r="E14" s="105"/>
      <c r="F14" s="105"/>
      <c r="G14" s="105"/>
      <c r="H14" s="106"/>
      <c r="I14" s="92"/>
      <c r="J14" s="92"/>
      <c r="K14" s="92"/>
      <c r="L14" s="92"/>
      <c r="M14" s="92"/>
      <c r="N14" s="92"/>
      <c r="O14" s="92"/>
      <c r="P14" s="92"/>
      <c r="Q14" s="92"/>
      <c r="R14" s="92"/>
      <c r="S14" s="92"/>
      <c r="T14" s="92"/>
    </row>
    <row r="15" spans="1:20" ht="102" customHeight="1" x14ac:dyDescent="0.35">
      <c r="A15" s="92"/>
      <c r="B15" s="104"/>
      <c r="C15" s="105"/>
      <c r="D15" s="105"/>
      <c r="E15" s="105"/>
      <c r="F15" s="105"/>
      <c r="G15" s="105"/>
      <c r="H15" s="106"/>
      <c r="I15" s="92"/>
      <c r="J15" s="92"/>
      <c r="K15" s="92"/>
      <c r="L15" s="92"/>
      <c r="M15" s="92"/>
      <c r="N15" s="92"/>
      <c r="O15" s="92"/>
      <c r="P15" s="92"/>
      <c r="Q15" s="92"/>
      <c r="R15" s="92"/>
      <c r="S15" s="92"/>
      <c r="T15" s="92"/>
    </row>
    <row r="16" spans="1:20" ht="9" customHeight="1" x14ac:dyDescent="0.35">
      <c r="A16" s="92"/>
      <c r="B16" s="104"/>
      <c r="C16" s="105"/>
      <c r="D16" s="105"/>
      <c r="E16" s="105"/>
      <c r="F16" s="105"/>
      <c r="G16" s="105"/>
      <c r="H16" s="106"/>
      <c r="I16" s="92"/>
      <c r="J16" s="92"/>
      <c r="K16" s="92"/>
      <c r="L16" s="92"/>
      <c r="M16" s="92"/>
      <c r="N16" s="92"/>
      <c r="O16" s="92"/>
      <c r="P16" s="92"/>
      <c r="Q16" s="92"/>
      <c r="R16" s="92"/>
      <c r="S16" s="92"/>
      <c r="T16" s="92"/>
    </row>
    <row r="17" spans="1:20" ht="15.5" x14ac:dyDescent="0.35">
      <c r="A17" s="92"/>
      <c r="B17" s="104"/>
      <c r="C17" s="180" t="str">
        <f>Text!G124</f>
        <v>Sylwadau cyffredinol</v>
      </c>
      <c r="D17" s="105"/>
      <c r="E17" s="105"/>
      <c r="F17" s="105"/>
      <c r="G17" s="105"/>
      <c r="H17" s="106"/>
      <c r="I17" s="92"/>
      <c r="J17" s="92"/>
      <c r="K17" s="92"/>
      <c r="L17" s="92"/>
      <c r="M17" s="92"/>
      <c r="N17" s="92"/>
      <c r="O17" s="92"/>
      <c r="P17" s="92"/>
      <c r="Q17" s="92"/>
      <c r="R17" s="92"/>
      <c r="S17" s="92"/>
      <c r="T17" s="92"/>
    </row>
    <row r="18" spans="1:20" ht="102" customHeight="1" x14ac:dyDescent="0.35">
      <c r="A18" s="92"/>
      <c r="B18" s="104"/>
      <c r="C18" s="105"/>
      <c r="D18" s="105"/>
      <c r="E18" s="105"/>
      <c r="F18" s="105"/>
      <c r="G18" s="105"/>
      <c r="H18" s="106"/>
      <c r="I18" s="92"/>
      <c r="J18" s="92"/>
      <c r="K18" s="92"/>
      <c r="L18" s="92"/>
      <c r="M18" s="92"/>
      <c r="N18" s="92"/>
      <c r="O18" s="92"/>
      <c r="P18" s="92"/>
      <c r="Q18" s="92"/>
      <c r="R18" s="92"/>
      <c r="S18" s="92"/>
      <c r="T18" s="92"/>
    </row>
    <row r="19" spans="1:20" ht="15.5" x14ac:dyDescent="0.35">
      <c r="A19" s="92"/>
      <c r="B19" s="107"/>
      <c r="C19" s="108"/>
      <c r="D19" s="108"/>
      <c r="E19" s="108"/>
      <c r="F19" s="108"/>
      <c r="G19" s="108"/>
      <c r="H19" s="109"/>
      <c r="I19" s="92"/>
      <c r="J19" s="92"/>
      <c r="K19" s="92"/>
      <c r="L19" s="92"/>
      <c r="M19" s="92"/>
      <c r="N19" s="92"/>
      <c r="O19" s="92"/>
      <c r="P19" s="92"/>
      <c r="Q19" s="92"/>
      <c r="R19" s="92"/>
      <c r="S19" s="92"/>
      <c r="T19" s="92"/>
    </row>
    <row r="20" spans="1:20" ht="15" customHeight="1" x14ac:dyDescent="0.35">
      <c r="A20" s="92"/>
      <c r="B20" s="92"/>
      <c r="C20" s="92"/>
      <c r="D20" s="92"/>
      <c r="E20" s="92"/>
      <c r="F20" s="92"/>
      <c r="G20" s="92"/>
      <c r="H20" s="92"/>
      <c r="I20" s="92"/>
      <c r="J20" s="92"/>
      <c r="K20" s="92"/>
      <c r="L20" s="92"/>
      <c r="M20" s="92"/>
      <c r="N20" s="92"/>
      <c r="O20" s="92"/>
      <c r="P20" s="92"/>
      <c r="Q20" s="92"/>
      <c r="R20" s="92"/>
      <c r="S20" s="92"/>
      <c r="T20" s="92"/>
    </row>
  </sheetData>
  <sheetProtection sheet="1" formatColumns="0"/>
  <mergeCells count="2">
    <mergeCell ref="D4:H4"/>
    <mergeCell ref="C5:F5"/>
  </mergeCells>
  <phoneticPr fontId="10" type="noConversion"/>
  <hyperlinks>
    <hyperlink ref="C6" r:id="rId1" xr:uid="{00000000-0004-0000-0400-000000000000}"/>
    <hyperlink ref="E6" r:id="rId2" xr:uid="{00000000-0004-0000-0400-000001000000}"/>
  </hyperlinks>
  <pageMargins left="0.78740157480314965" right="0.78740157480314965" top="0.78740157480314965" bottom="0.78740157480314965" header="0.51181102362204722" footer="0.51181102362204722"/>
  <pageSetup paperSize="9"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indexed="8"/>
  </sheetPr>
  <dimension ref="A1:P16"/>
  <sheetViews>
    <sheetView zoomScaleNormal="100" workbookViewId="0">
      <selection activeCell="D12" sqref="D12"/>
    </sheetView>
  </sheetViews>
  <sheetFormatPr defaultColWidth="8.84375" defaultRowHeight="15" customHeight="1" x14ac:dyDescent="0.35"/>
  <cols>
    <col min="1" max="1" width="8.84375" style="125" customWidth="1"/>
    <col min="2" max="2" width="3.23046875" style="125" customWidth="1"/>
    <col min="3" max="3" width="13.23046875" style="125" customWidth="1"/>
    <col min="4" max="7" width="8.84375" style="125" customWidth="1"/>
    <col min="8" max="8" width="3.3046875" style="125" customWidth="1"/>
    <col min="9" max="9" width="23.765625" style="125" customWidth="1"/>
    <col min="10" max="10" width="2.765625" style="125" customWidth="1"/>
    <col min="11" max="21" width="8.84375" style="125" customWidth="1"/>
    <col min="22" max="16384" width="8.84375" style="125"/>
  </cols>
  <sheetData>
    <row r="1" spans="1:16" ht="15" customHeight="1" x14ac:dyDescent="0.35">
      <c r="A1" s="92"/>
      <c r="B1" s="92"/>
      <c r="C1" s="92"/>
      <c r="D1" s="92"/>
      <c r="E1" s="92"/>
      <c r="F1" s="92"/>
      <c r="G1" s="92"/>
      <c r="H1" s="92"/>
      <c r="I1" s="92"/>
      <c r="J1" s="92"/>
      <c r="K1" s="92"/>
      <c r="L1" s="92"/>
      <c r="M1" s="92"/>
      <c r="N1" s="92"/>
      <c r="O1" s="92"/>
      <c r="P1" s="92"/>
    </row>
    <row r="2" spans="1:16" ht="22.5" customHeight="1" x14ac:dyDescent="0.35">
      <c r="A2" s="92"/>
      <c r="B2" s="110"/>
      <c r="C2" s="557" t="str">
        <f>Page2!C2</f>
        <v>Ffurflen Rhagolwg Cyfalaf, 2024-25</v>
      </c>
      <c r="D2" s="111"/>
      <c r="E2" s="111"/>
      <c r="F2" s="111"/>
      <c r="G2" s="111"/>
      <c r="H2" s="111"/>
      <c r="I2" s="556" t="str">
        <f>Page2!H2</f>
        <v>CFR</v>
      </c>
      <c r="J2" s="112"/>
      <c r="K2" s="92"/>
      <c r="L2" s="92"/>
      <c r="M2" s="92"/>
      <c r="N2" s="92"/>
      <c r="O2" s="92"/>
      <c r="P2" s="92"/>
    </row>
    <row r="3" spans="1:16" ht="30" customHeight="1" x14ac:dyDescent="0.35">
      <c r="A3" s="92"/>
      <c r="B3" s="113"/>
      <c r="C3" s="141" t="str">
        <f>Page1!E4</f>
        <v xml:space="preserve">Cod: </v>
      </c>
      <c r="D3" s="98">
        <f>Page2!E3</f>
        <v>0</v>
      </c>
      <c r="E3" s="114"/>
      <c r="F3" s="114"/>
      <c r="G3" s="114"/>
      <c r="H3" s="114"/>
      <c r="I3" s="114"/>
      <c r="J3" s="115"/>
      <c r="K3" s="92"/>
      <c r="L3" s="92"/>
      <c r="M3" s="92"/>
      <c r="N3" s="92"/>
      <c r="O3" s="92"/>
      <c r="P3" s="92"/>
    </row>
    <row r="4" spans="1:16" ht="30" customHeight="1" x14ac:dyDescent="0.35">
      <c r="A4" s="92"/>
      <c r="B4" s="113"/>
      <c r="C4" s="182" t="str">
        <f>Page1!E5</f>
        <v xml:space="preserve">Awdurdod: </v>
      </c>
      <c r="D4" s="752" t="str">
        <f>Page2!E4</f>
        <v>Dewiswch eich awdurdod</v>
      </c>
      <c r="E4" s="752"/>
      <c r="F4" s="752"/>
      <c r="G4" s="752"/>
      <c r="H4" s="752"/>
      <c r="I4" s="752"/>
      <c r="J4" s="115"/>
      <c r="K4" s="92"/>
      <c r="L4" s="92"/>
      <c r="M4" s="92"/>
      <c r="N4" s="92"/>
      <c r="O4" s="92"/>
      <c r="P4" s="92"/>
    </row>
    <row r="5" spans="1:16" ht="15.5" x14ac:dyDescent="0.35">
      <c r="A5" s="92"/>
      <c r="B5" s="113"/>
      <c r="C5" s="753" t="str">
        <f>Text!G109</f>
        <v>Y Baich o Ymateb i'r Arolwg</v>
      </c>
      <c r="D5" s="753"/>
      <c r="E5" s="753"/>
      <c r="F5" s="753"/>
      <c r="G5" s="753"/>
      <c r="H5" s="753"/>
      <c r="I5" s="753"/>
      <c r="J5" s="115"/>
      <c r="K5" s="92"/>
      <c r="L5" s="92"/>
      <c r="M5" s="92"/>
      <c r="N5" s="92"/>
      <c r="O5" s="92"/>
      <c r="P5" s="92"/>
    </row>
    <row r="6" spans="1:16" s="133" customFormat="1" ht="38.25" customHeight="1" x14ac:dyDescent="0.35">
      <c r="A6" s="92"/>
      <c r="B6" s="113"/>
      <c r="C6" s="751" t="str">
        <f>Text!G110</f>
        <v xml:space="preserve">Mae Llywodraeth Cymru yn monitro'r baich o lenwi'r ffurflen casglu data hon. </v>
      </c>
      <c r="D6" s="751"/>
      <c r="E6" s="751"/>
      <c r="F6" s="751"/>
      <c r="G6" s="751"/>
      <c r="H6" s="751"/>
      <c r="I6" s="751"/>
      <c r="J6" s="117"/>
      <c r="K6" s="92"/>
      <c r="L6" s="92"/>
      <c r="M6" s="92"/>
      <c r="N6" s="92"/>
      <c r="O6" s="92"/>
      <c r="P6" s="92"/>
    </row>
    <row r="7" spans="1:16" s="133" customFormat="1" ht="29.25" customHeight="1" x14ac:dyDescent="0.35">
      <c r="A7" s="92"/>
      <c r="B7" s="113"/>
      <c r="C7" s="751" t="str">
        <f>Text!G111</f>
        <v xml:space="preserve">Nodwch yr amser a gymerwyd gennych chi (ac unrhyw gydweithwyr) i baratoi ac anfon y ffurflen. </v>
      </c>
      <c r="D7" s="751"/>
      <c r="E7" s="751"/>
      <c r="F7" s="751"/>
      <c r="G7" s="751"/>
      <c r="H7" s="751"/>
      <c r="I7" s="751"/>
      <c r="J7" s="117"/>
      <c r="K7" s="92"/>
      <c r="L7" s="92"/>
      <c r="M7" s="92"/>
      <c r="N7" s="92"/>
      <c r="O7" s="92"/>
      <c r="P7" s="93"/>
    </row>
    <row r="8" spans="1:16" s="133" customFormat="1" ht="12.75" customHeight="1" x14ac:dyDescent="0.35">
      <c r="A8" s="92"/>
      <c r="B8" s="113"/>
      <c r="C8" s="751" t="str">
        <f>Text!G112</f>
        <v>Dylech gynnwys yr amser a dreuliwyd ar weithgarwch i baratoi ac anfon y ffurflen hon yn unig, megis:</v>
      </c>
      <c r="D8" s="751"/>
      <c r="E8" s="751"/>
      <c r="F8" s="751"/>
      <c r="G8" s="751"/>
      <c r="H8" s="751"/>
      <c r="I8" s="751"/>
      <c r="J8" s="117"/>
      <c r="K8" s="92"/>
      <c r="L8" s="92"/>
      <c r="M8" s="92"/>
      <c r="N8" s="92"/>
      <c r="O8" s="92"/>
      <c r="P8" s="92"/>
    </row>
    <row r="9" spans="1:16" s="133" customFormat="1" ht="12.75" customHeight="1" x14ac:dyDescent="0.35">
      <c r="A9" s="92"/>
      <c r="B9" s="113"/>
      <c r="C9" s="751" t="str">
        <f>"● "&amp;Text!G113</f>
        <v>● casglu, dadansoddi a chyfuno'r cofnodion a'r data gofynnol</v>
      </c>
      <c r="D9" s="751"/>
      <c r="E9" s="751"/>
      <c r="F9" s="751"/>
      <c r="G9" s="751"/>
      <c r="H9" s="751"/>
      <c r="I9" s="751"/>
      <c r="J9" s="117"/>
      <c r="K9" s="92"/>
      <c r="L9" s="92"/>
      <c r="M9" s="92"/>
      <c r="N9" s="92"/>
      <c r="O9" s="92"/>
      <c r="P9" s="92"/>
    </row>
    <row r="10" spans="1:16" s="133" customFormat="1" ht="12.75" customHeight="1" x14ac:dyDescent="0.35">
      <c r="A10" s="92"/>
      <c r="B10" s="113"/>
      <c r="C10" s="751" t="str">
        <f>"● "&amp;Text!G114</f>
        <v>● cwblhau, gwirio, diwygio a chymeradwyo'r ffurflen.</v>
      </c>
      <c r="D10" s="751"/>
      <c r="E10" s="751"/>
      <c r="F10" s="751"/>
      <c r="G10" s="751"/>
      <c r="H10" s="751"/>
      <c r="I10" s="751"/>
      <c r="J10" s="117"/>
      <c r="K10" s="92"/>
      <c r="L10" s="92"/>
      <c r="M10" s="92"/>
      <c r="N10" s="92"/>
      <c r="O10" s="92"/>
      <c r="P10" s="92"/>
    </row>
    <row r="11" spans="1:16" s="133" customFormat="1" ht="15.5" x14ac:dyDescent="0.35">
      <c r="A11" s="92"/>
      <c r="B11" s="113"/>
      <c r="C11" s="116"/>
      <c r="D11" s="116"/>
      <c r="E11" s="116"/>
      <c r="F11" s="116"/>
      <c r="G11" s="116"/>
      <c r="H11" s="116"/>
      <c r="I11" s="116"/>
      <c r="J11" s="117"/>
      <c r="K11" s="92"/>
      <c r="L11" s="92"/>
      <c r="M11" s="92"/>
      <c r="N11" s="92"/>
      <c r="O11" s="92"/>
      <c r="P11" s="92"/>
    </row>
    <row r="12" spans="1:16" s="133" customFormat="1" ht="15.5" x14ac:dyDescent="0.35">
      <c r="A12" s="92"/>
      <c r="B12" s="113"/>
      <c r="C12" s="119" t="str">
        <f>Text!G115</f>
        <v>Nifer yr oriau</v>
      </c>
      <c r="D12" s="9"/>
      <c r="E12" s="120"/>
      <c r="F12" s="120"/>
      <c r="G12" s="32"/>
      <c r="H12" s="32"/>
      <c r="I12" s="105"/>
      <c r="J12" s="121"/>
      <c r="K12" s="92"/>
      <c r="L12" s="92"/>
      <c r="M12" s="92"/>
      <c r="N12" s="92"/>
      <c r="O12" s="92"/>
      <c r="P12" s="92"/>
    </row>
    <row r="13" spans="1:16" s="133" customFormat="1" ht="15.5" x14ac:dyDescent="0.35">
      <c r="A13" s="92"/>
      <c r="B13" s="113"/>
      <c r="C13" s="119"/>
      <c r="D13" s="105"/>
      <c r="E13" s="120"/>
      <c r="F13" s="120"/>
      <c r="G13" s="32"/>
      <c r="H13" s="32"/>
      <c r="I13" s="105"/>
      <c r="J13" s="121"/>
      <c r="K13" s="92"/>
      <c r="L13" s="92"/>
      <c r="M13" s="92"/>
      <c r="N13" s="92"/>
      <c r="O13" s="92"/>
      <c r="P13" s="92"/>
    </row>
    <row r="14" spans="1:16" s="133" customFormat="1" ht="19.5" customHeight="1" x14ac:dyDescent="0.35">
      <c r="A14" s="92"/>
      <c r="B14" s="113"/>
      <c r="C14" s="751" t="str">
        <f>Text!G116</f>
        <v>Mae croeso i chi ychwanegu unrhyw sylwadau</v>
      </c>
      <c r="D14" s="751"/>
      <c r="E14" s="751"/>
      <c r="F14" s="751"/>
      <c r="G14" s="751"/>
      <c r="H14" s="751"/>
      <c r="I14" s="751"/>
      <c r="J14" s="115"/>
      <c r="K14" s="92"/>
      <c r="L14" s="92"/>
      <c r="M14" s="92"/>
      <c r="N14" s="92"/>
      <c r="O14" s="92"/>
      <c r="P14" s="92"/>
    </row>
    <row r="15" spans="1:16" s="133" customFormat="1" ht="72.75" customHeight="1" x14ac:dyDescent="0.35">
      <c r="A15" s="92"/>
      <c r="B15" s="113"/>
      <c r="C15" s="118"/>
      <c r="D15" s="118"/>
      <c r="E15" s="118"/>
      <c r="F15" s="118"/>
      <c r="G15" s="118"/>
      <c r="H15" s="118"/>
      <c r="I15" s="118"/>
      <c r="J15" s="115"/>
      <c r="K15" s="92"/>
      <c r="L15" s="92"/>
      <c r="M15" s="92"/>
      <c r="N15" s="92"/>
      <c r="O15" s="92"/>
      <c r="P15" s="92"/>
    </row>
    <row r="16" spans="1:16" s="133" customFormat="1" ht="15.5" x14ac:dyDescent="0.35">
      <c r="A16" s="92"/>
      <c r="B16" s="122"/>
      <c r="C16" s="123"/>
      <c r="D16" s="123"/>
      <c r="E16" s="123"/>
      <c r="F16" s="123"/>
      <c r="G16" s="123"/>
      <c r="H16" s="123"/>
      <c r="I16" s="123"/>
      <c r="J16" s="124"/>
      <c r="K16" s="92"/>
      <c r="L16" s="92"/>
      <c r="M16" s="92"/>
      <c r="N16" s="92"/>
      <c r="O16" s="92"/>
      <c r="P16" s="92"/>
    </row>
  </sheetData>
  <sheetProtection sheet="1" objects="1" scenarios="1"/>
  <mergeCells count="8">
    <mergeCell ref="C14:I14"/>
    <mergeCell ref="D4:I4"/>
    <mergeCell ref="C10:I10"/>
    <mergeCell ref="C6:I6"/>
    <mergeCell ref="C7:I7"/>
    <mergeCell ref="C8:I8"/>
    <mergeCell ref="C9:I9"/>
    <mergeCell ref="C5:I5"/>
  </mergeCells>
  <phoneticPr fontId="10" type="noConversion"/>
  <conditionalFormatting sqref="J12:J13">
    <cfRule type="cellIs" dxfId="4" priority="1" stopIfTrue="1" operator="equal">
      <formula>"ü"</formula>
    </cfRule>
    <cfRule type="cellIs" dxfId="3" priority="2" stopIfTrue="1" operator="equal">
      <formula>"û"</formula>
    </cfRule>
    <cfRule type="cellIs" dxfId="2" priority="3" stopIfTrue="1" operator="equal">
      <formula>"!"</formula>
    </cfRule>
  </conditionalFormatting>
  <printOptions horizontalCentered="1"/>
  <pageMargins left="0.39370078740157483" right="0.39370078740157483" top="0.39370078740157483" bottom="0.39370078740157483"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59999389629810485"/>
  </sheetPr>
  <dimension ref="A1:AJ142"/>
  <sheetViews>
    <sheetView topLeftCell="B1" zoomScaleNormal="100" workbookViewId="0">
      <selection activeCell="B73" sqref="B73"/>
    </sheetView>
  </sheetViews>
  <sheetFormatPr defaultColWidth="11.4609375" defaultRowHeight="12.5" x14ac:dyDescent="0.25"/>
  <cols>
    <col min="1" max="1" width="5.84375" style="2" hidden="1" customWidth="1"/>
    <col min="2" max="2" width="7.69140625" style="2" bestFit="1" customWidth="1"/>
    <col min="3" max="3" width="6.765625" style="2" bestFit="1" customWidth="1"/>
    <col min="4" max="4" width="6.23046875" style="2" bestFit="1" customWidth="1"/>
    <col min="5" max="5" width="8.53515625" style="2" bestFit="1" customWidth="1"/>
    <col min="6" max="6" width="7.69140625" style="2" bestFit="1" customWidth="1"/>
    <col min="7" max="7" width="10.84375" style="2" customWidth="1"/>
    <col min="8" max="8" width="1.765625" style="2" customWidth="1"/>
    <col min="9" max="9" width="7.69140625" style="2" bestFit="1" customWidth="1"/>
    <col min="10" max="10" width="5.53515625" style="2" bestFit="1" customWidth="1"/>
    <col min="11" max="12" width="1.765625" style="2" customWidth="1"/>
    <col min="13" max="13" width="9.53515625" style="2" bestFit="1" customWidth="1"/>
    <col min="14" max="14" width="1.765625" style="2" customWidth="1"/>
    <col min="15" max="15" width="11.4609375" style="2"/>
    <col min="16" max="16" width="1.3046875" style="2" customWidth="1"/>
    <col min="17" max="17" width="5.53515625" style="2" customWidth="1"/>
    <col min="18" max="22" width="6.3046875" style="2" customWidth="1"/>
    <col min="23" max="23" width="1.3046875" style="2" customWidth="1"/>
    <col min="24" max="24" width="4.3046875" style="2" customWidth="1"/>
    <col min="25" max="25" width="6.23046875" style="2" customWidth="1"/>
    <col min="26" max="26" width="5.53515625" style="2" customWidth="1"/>
    <col min="27" max="29" width="6.3046875" style="2" bestFit="1" customWidth="1"/>
    <col min="30" max="30" width="1.3046875" style="2" customWidth="1"/>
    <col min="31" max="31" width="4.07421875" style="2" customWidth="1"/>
    <col min="32" max="32" width="6.3046875" style="2" bestFit="1" customWidth="1"/>
    <col min="33" max="33" width="4.84375" style="2" bestFit="1" customWidth="1"/>
    <col min="34" max="34" width="10.4609375" style="2" bestFit="1" customWidth="1"/>
    <col min="35" max="36" width="7.53515625" style="2" bestFit="1" customWidth="1"/>
    <col min="37" max="16384" width="11.4609375" style="2"/>
  </cols>
  <sheetData>
    <row r="1" spans="1:36" ht="15.5" x14ac:dyDescent="0.35">
      <c r="B1" s="11" t="s">
        <v>3532</v>
      </c>
    </row>
    <row r="2" spans="1:36" ht="16" thickBot="1" x14ac:dyDescent="0.4">
      <c r="A2" s="1" t="s">
        <v>3495</v>
      </c>
      <c r="B2" s="1" t="s">
        <v>38</v>
      </c>
      <c r="C2" s="1" t="s">
        <v>39</v>
      </c>
      <c r="D2" s="1" t="s">
        <v>40</v>
      </c>
      <c r="E2" s="1" t="s">
        <v>41</v>
      </c>
      <c r="F2" s="1" t="s">
        <v>42</v>
      </c>
      <c r="G2" s="1" t="s">
        <v>43</v>
      </c>
      <c r="I2" s="456" t="s">
        <v>44</v>
      </c>
      <c r="J2" s="456" t="s">
        <v>45</v>
      </c>
      <c r="Q2" s="1" t="s">
        <v>3283</v>
      </c>
      <c r="X2" s="426" t="s">
        <v>42</v>
      </c>
      <c r="Y2" s="427">
        <v>534</v>
      </c>
      <c r="Z2" s="86" t="s">
        <v>3284</v>
      </c>
      <c r="AA2" s="87"/>
      <c r="AB2" s="88"/>
      <c r="AC2" s="88"/>
      <c r="AD2" s="89"/>
      <c r="AE2" s="89"/>
      <c r="AF2" s="89"/>
      <c r="AG2" s="89"/>
    </row>
    <row r="3" spans="1:36" ht="16" thickBot="1" x14ac:dyDescent="0.4">
      <c r="A3" s="2">
        <f>FrontPage!$O$2</f>
        <v>1</v>
      </c>
      <c r="B3" s="495">
        <f>Year</f>
        <v>202425</v>
      </c>
      <c r="C3" s="2" t="s">
        <v>46</v>
      </c>
      <c r="D3" s="2">
        <v>1</v>
      </c>
      <c r="E3" s="2">
        <v>1</v>
      </c>
      <c r="F3" s="3">
        <f>UANumber</f>
        <v>0</v>
      </c>
      <c r="G3" s="3">
        <f t="shared" ref="G3:G31" si="0">IF(VLOOKUP(D3,Page1,E3+4,FALSE)="",0,VLOOKUP(D3,Page1,E3+4,FALSE))</f>
        <v>0</v>
      </c>
      <c r="I3" s="2">
        <v>1</v>
      </c>
      <c r="J3" s="2">
        <v>1</v>
      </c>
      <c r="K3" s="760"/>
      <c r="M3" s="6" t="s">
        <v>209</v>
      </c>
      <c r="O3" s="757" t="s">
        <v>258</v>
      </c>
      <c r="W3"/>
      <c r="X3" s="81"/>
      <c r="Y3" s="81"/>
      <c r="Z3" s="81"/>
      <c r="AA3" s="81"/>
      <c r="AB3" s="81"/>
      <c r="AC3" s="81"/>
      <c r="AD3"/>
      <c r="AE3" s="1" t="s">
        <v>3285</v>
      </c>
      <c r="AH3" s="452">
        <f>SUM(AF4:AJ4)</f>
        <v>0</v>
      </c>
    </row>
    <row r="4" spans="1:36" ht="15.5" x14ac:dyDescent="0.35">
      <c r="A4" s="2">
        <f>FrontPage!$O$2</f>
        <v>1</v>
      </c>
      <c r="B4" s="495">
        <f>B3</f>
        <v>202425</v>
      </c>
      <c r="C4" s="2" t="s">
        <v>46</v>
      </c>
      <c r="D4" s="2">
        <v>2</v>
      </c>
      <c r="E4" s="2">
        <v>1</v>
      </c>
      <c r="F4" s="3">
        <f t="shared" ref="F4:F68" si="1">UANumber</f>
        <v>0</v>
      </c>
      <c r="G4" s="3">
        <f t="shared" si="0"/>
        <v>0</v>
      </c>
      <c r="I4" s="2">
        <v>2</v>
      </c>
      <c r="J4" s="2">
        <v>2</v>
      </c>
      <c r="K4" s="761"/>
      <c r="M4" s="5" t="s">
        <v>210</v>
      </c>
      <c r="O4" s="758"/>
      <c r="Q4" s="530" t="s">
        <v>3282</v>
      </c>
      <c r="R4" s="530" t="s">
        <v>41</v>
      </c>
      <c r="S4" s="531"/>
      <c r="T4" s="531"/>
      <c r="U4" s="531"/>
      <c r="V4" s="532"/>
      <c r="W4"/>
      <c r="X4" s="428" t="s">
        <v>3282</v>
      </c>
      <c r="Y4" s="428" t="s">
        <v>41</v>
      </c>
      <c r="Z4" s="429"/>
      <c r="AA4" s="429"/>
      <c r="AB4" s="429"/>
      <c r="AC4" s="430"/>
      <c r="AD4"/>
      <c r="AF4" s="453">
        <f>SUM(AF6:AF59)</f>
        <v>0</v>
      </c>
      <c r="AG4" s="454">
        <f>SUM(AG6:AG59)</f>
        <v>0</v>
      </c>
      <c r="AH4" s="454">
        <f>SUM(AH6:AH59)</f>
        <v>0</v>
      </c>
      <c r="AI4" s="454">
        <f>SUM(AI6:AI59)</f>
        <v>0</v>
      </c>
      <c r="AJ4" s="455">
        <f>SUM(AJ6:AJ59)</f>
        <v>0</v>
      </c>
    </row>
    <row r="5" spans="1:36" ht="15.5" x14ac:dyDescent="0.35">
      <c r="A5" s="2">
        <f>FrontPage!$O$2</f>
        <v>1</v>
      </c>
      <c r="B5" s="495">
        <f t="shared" ref="B5:B69" si="2">B4</f>
        <v>202425</v>
      </c>
      <c r="C5" s="2" t="s">
        <v>46</v>
      </c>
      <c r="D5" s="2">
        <v>3</v>
      </c>
      <c r="E5" s="2">
        <v>1</v>
      </c>
      <c r="F5" s="3">
        <f t="shared" si="1"/>
        <v>0</v>
      </c>
      <c r="G5" s="3">
        <f t="shared" si="0"/>
        <v>0</v>
      </c>
      <c r="I5" s="2">
        <v>3</v>
      </c>
      <c r="J5" s="2">
        <v>3</v>
      </c>
      <c r="K5" s="761"/>
      <c r="M5" s="4" t="s">
        <v>211</v>
      </c>
      <c r="O5" s="758"/>
      <c r="Q5" s="534" t="s">
        <v>40</v>
      </c>
      <c r="R5" s="537">
        <v>1</v>
      </c>
      <c r="S5" s="538">
        <v>2</v>
      </c>
      <c r="T5" s="538">
        <v>3</v>
      </c>
      <c r="U5" s="538">
        <v>4</v>
      </c>
      <c r="V5" s="539">
        <v>5</v>
      </c>
      <c r="W5"/>
      <c r="X5" s="428" t="s">
        <v>40</v>
      </c>
      <c r="Y5" s="440">
        <v>1</v>
      </c>
      <c r="Z5" s="441">
        <v>2</v>
      </c>
      <c r="AA5" s="441">
        <v>3</v>
      </c>
      <c r="AB5" s="441">
        <v>4</v>
      </c>
      <c r="AC5" s="442">
        <v>5</v>
      </c>
      <c r="AD5"/>
      <c r="AE5" s="82"/>
      <c r="AF5" s="128">
        <f>Y5</f>
        <v>1</v>
      </c>
      <c r="AG5" s="128">
        <f>Z5</f>
        <v>2</v>
      </c>
      <c r="AH5" s="128">
        <f>AA5</f>
        <v>3</v>
      </c>
      <c r="AI5" s="128">
        <f>AB5</f>
        <v>4</v>
      </c>
      <c r="AJ5" s="129">
        <f>AC5</f>
        <v>5</v>
      </c>
    </row>
    <row r="6" spans="1:36" ht="15.5" x14ac:dyDescent="0.35">
      <c r="A6" s="2">
        <f>FrontPage!$O$2</f>
        <v>1</v>
      </c>
      <c r="B6" s="495">
        <f t="shared" si="2"/>
        <v>202425</v>
      </c>
      <c r="C6" s="2" t="s">
        <v>46</v>
      </c>
      <c r="D6" s="2">
        <v>4</v>
      </c>
      <c r="E6" s="2">
        <v>1</v>
      </c>
      <c r="F6" s="3">
        <f t="shared" si="1"/>
        <v>0</v>
      </c>
      <c r="G6" s="3">
        <f t="shared" si="0"/>
        <v>0</v>
      </c>
      <c r="I6" s="2">
        <v>4</v>
      </c>
      <c r="J6" s="2">
        <v>4</v>
      </c>
      <c r="K6" s="761"/>
      <c r="M6" s="7" t="s">
        <v>212</v>
      </c>
      <c r="O6" s="758"/>
      <c r="Q6" s="535">
        <v>1</v>
      </c>
      <c r="R6" s="540">
        <v>0</v>
      </c>
      <c r="S6" s="541">
        <v>0</v>
      </c>
      <c r="T6" s="541"/>
      <c r="U6" s="541"/>
      <c r="V6" s="542"/>
      <c r="W6"/>
      <c r="X6" s="440">
        <v>1</v>
      </c>
      <c r="Y6" s="431">
        <v>0</v>
      </c>
      <c r="Z6" s="432">
        <v>0</v>
      </c>
      <c r="AA6" s="432"/>
      <c r="AB6" s="432"/>
      <c r="AC6" s="433"/>
      <c r="AD6"/>
      <c r="AE6" s="83">
        <f t="shared" ref="AE6:AE59" si="3">X6</f>
        <v>1</v>
      </c>
      <c r="AF6" s="85">
        <f>R6-Y6</f>
        <v>0</v>
      </c>
      <c r="AG6" s="85">
        <f>S6-Z6</f>
        <v>0</v>
      </c>
      <c r="AH6" s="85">
        <f>T6-AA6</f>
        <v>0</v>
      </c>
      <c r="AI6" s="85">
        <f>U6-AB6</f>
        <v>0</v>
      </c>
      <c r="AJ6" s="130">
        <f>V6-AC6</f>
        <v>0</v>
      </c>
    </row>
    <row r="7" spans="1:36" ht="15.5" x14ac:dyDescent="0.35">
      <c r="A7" s="2">
        <f>FrontPage!$O$2</f>
        <v>1</v>
      </c>
      <c r="B7" s="495">
        <f t="shared" si="2"/>
        <v>202425</v>
      </c>
      <c r="C7" s="2" t="s">
        <v>46</v>
      </c>
      <c r="D7" s="2">
        <v>5</v>
      </c>
      <c r="E7" s="2">
        <v>1</v>
      </c>
      <c r="F7" s="3">
        <f t="shared" si="1"/>
        <v>0</v>
      </c>
      <c r="G7" s="3">
        <f t="shared" si="0"/>
        <v>0</v>
      </c>
      <c r="I7" s="2">
        <v>5</v>
      </c>
      <c r="J7" s="2">
        <v>5</v>
      </c>
      <c r="K7" s="761"/>
      <c r="M7" s="8" t="s">
        <v>213</v>
      </c>
      <c r="O7" s="759"/>
      <c r="Q7" s="536">
        <v>2</v>
      </c>
      <c r="R7" s="543">
        <v>0</v>
      </c>
      <c r="S7" s="544">
        <v>0</v>
      </c>
      <c r="T7" s="544"/>
      <c r="U7" s="544"/>
      <c r="V7" s="545"/>
      <c r="W7"/>
      <c r="X7" s="443">
        <v>2</v>
      </c>
      <c r="Y7" s="434">
        <v>0</v>
      </c>
      <c r="Z7" s="127">
        <v>0</v>
      </c>
      <c r="AA7" s="127"/>
      <c r="AB7" s="127"/>
      <c r="AC7" s="435"/>
      <c r="AD7"/>
      <c r="AE7" s="83">
        <f t="shared" si="3"/>
        <v>2</v>
      </c>
      <c r="AF7" s="85">
        <f t="shared" ref="AF7:AF59" si="4">R7-Y7</f>
        <v>0</v>
      </c>
      <c r="AG7" s="85">
        <f t="shared" ref="AG7:AG59" si="5">S7-Z7</f>
        <v>0</v>
      </c>
      <c r="AH7" s="85">
        <f t="shared" ref="AH7:AH59" si="6">T7-AA7</f>
        <v>0</v>
      </c>
      <c r="AI7" s="85">
        <f t="shared" ref="AI7:AI59" si="7">U7-AB7</f>
        <v>0</v>
      </c>
      <c r="AJ7" s="130">
        <f t="shared" ref="AJ7:AJ59" si="8">V7-AC7</f>
        <v>0</v>
      </c>
    </row>
    <row r="8" spans="1:36" ht="15.5" x14ac:dyDescent="0.35">
      <c r="A8" s="2">
        <f>FrontPage!$O$2</f>
        <v>1</v>
      </c>
      <c r="B8" s="495">
        <f t="shared" si="2"/>
        <v>202425</v>
      </c>
      <c r="C8" s="2" t="s">
        <v>46</v>
      </c>
      <c r="D8" s="2">
        <v>6</v>
      </c>
      <c r="E8" s="2">
        <v>1</v>
      </c>
      <c r="F8" s="3">
        <f t="shared" si="1"/>
        <v>0</v>
      </c>
      <c r="G8" s="3">
        <f t="shared" si="0"/>
        <v>0</v>
      </c>
      <c r="I8" s="2">
        <v>6</v>
      </c>
      <c r="J8" s="2">
        <v>6</v>
      </c>
      <c r="K8" s="761"/>
      <c r="Q8" s="536">
        <v>3</v>
      </c>
      <c r="R8" s="543">
        <v>0</v>
      </c>
      <c r="S8" s="544">
        <v>0</v>
      </c>
      <c r="T8" s="544"/>
      <c r="U8" s="544"/>
      <c r="V8" s="545"/>
      <c r="W8"/>
      <c r="X8" s="443">
        <v>3</v>
      </c>
      <c r="Y8" s="434">
        <v>0</v>
      </c>
      <c r="Z8" s="127">
        <v>0</v>
      </c>
      <c r="AA8" s="127"/>
      <c r="AB8" s="127"/>
      <c r="AC8" s="435"/>
      <c r="AD8"/>
      <c r="AE8" s="83">
        <f t="shared" si="3"/>
        <v>3</v>
      </c>
      <c r="AF8" s="85">
        <f t="shared" si="4"/>
        <v>0</v>
      </c>
      <c r="AG8" s="85">
        <f t="shared" si="5"/>
        <v>0</v>
      </c>
      <c r="AH8" s="85">
        <f t="shared" si="6"/>
        <v>0</v>
      </c>
      <c r="AI8" s="85">
        <f t="shared" si="7"/>
        <v>0</v>
      </c>
      <c r="AJ8" s="130">
        <f t="shared" si="8"/>
        <v>0</v>
      </c>
    </row>
    <row r="9" spans="1:36" ht="15.5" x14ac:dyDescent="0.35">
      <c r="A9" s="2">
        <f>FrontPage!$O$2</f>
        <v>1</v>
      </c>
      <c r="B9" s="495">
        <f t="shared" si="2"/>
        <v>202425</v>
      </c>
      <c r="C9" s="2" t="s">
        <v>46</v>
      </c>
      <c r="D9" s="2">
        <v>7</v>
      </c>
      <c r="E9" s="2">
        <v>1</v>
      </c>
      <c r="F9" s="3">
        <f t="shared" si="1"/>
        <v>0</v>
      </c>
      <c r="G9" s="3">
        <f t="shared" si="0"/>
        <v>0</v>
      </c>
      <c r="I9" s="2">
        <v>7</v>
      </c>
      <c r="J9" s="2">
        <v>7</v>
      </c>
      <c r="K9" s="761"/>
      <c r="Q9" s="536">
        <v>4</v>
      </c>
      <c r="R9" s="543">
        <v>0</v>
      </c>
      <c r="S9" s="544"/>
      <c r="T9" s="544"/>
      <c r="U9" s="544"/>
      <c r="V9" s="545"/>
      <c r="W9"/>
      <c r="X9" s="443">
        <v>4</v>
      </c>
      <c r="Y9" s="434">
        <v>0</v>
      </c>
      <c r="Z9" s="127"/>
      <c r="AA9" s="127"/>
      <c r="AB9" s="127"/>
      <c r="AC9" s="435"/>
      <c r="AD9"/>
      <c r="AE9" s="83">
        <f t="shared" si="3"/>
        <v>4</v>
      </c>
      <c r="AF9" s="85">
        <f t="shared" si="4"/>
        <v>0</v>
      </c>
      <c r="AG9" s="85">
        <f t="shared" si="5"/>
        <v>0</v>
      </c>
      <c r="AH9" s="85">
        <f t="shared" si="6"/>
        <v>0</v>
      </c>
      <c r="AI9" s="85">
        <f t="shared" si="7"/>
        <v>0</v>
      </c>
      <c r="AJ9" s="130">
        <f t="shared" si="8"/>
        <v>0</v>
      </c>
    </row>
    <row r="10" spans="1:36" ht="15.5" x14ac:dyDescent="0.35">
      <c r="A10" s="2">
        <f>FrontPage!$O$2</f>
        <v>1</v>
      </c>
      <c r="B10" s="495">
        <f t="shared" si="2"/>
        <v>202425</v>
      </c>
      <c r="C10" s="2" t="s">
        <v>46</v>
      </c>
      <c r="D10" s="2">
        <v>8</v>
      </c>
      <c r="E10" s="2">
        <v>1</v>
      </c>
      <c r="F10" s="3">
        <f t="shared" si="1"/>
        <v>0</v>
      </c>
      <c r="G10" s="3">
        <f t="shared" si="0"/>
        <v>0</v>
      </c>
      <c r="I10" s="2">
        <v>8</v>
      </c>
      <c r="J10" s="2">
        <v>8</v>
      </c>
      <c r="K10" s="761"/>
      <c r="Q10" s="536">
        <v>5</v>
      </c>
      <c r="R10" s="543">
        <v>0</v>
      </c>
      <c r="S10" s="544"/>
      <c r="T10" s="544"/>
      <c r="U10" s="544"/>
      <c r="V10" s="545"/>
      <c r="W10"/>
      <c r="X10" s="443">
        <v>5</v>
      </c>
      <c r="Y10" s="434">
        <v>0</v>
      </c>
      <c r="Z10" s="127"/>
      <c r="AA10" s="127"/>
      <c r="AB10" s="127"/>
      <c r="AC10" s="435"/>
      <c r="AD10"/>
      <c r="AE10" s="83">
        <f t="shared" si="3"/>
        <v>5</v>
      </c>
      <c r="AF10" s="85">
        <f t="shared" si="4"/>
        <v>0</v>
      </c>
      <c r="AG10" s="85">
        <f t="shared" si="5"/>
        <v>0</v>
      </c>
      <c r="AH10" s="85">
        <f t="shared" si="6"/>
        <v>0</v>
      </c>
      <c r="AI10" s="85">
        <f t="shared" si="7"/>
        <v>0</v>
      </c>
      <c r="AJ10" s="130">
        <f t="shared" si="8"/>
        <v>0</v>
      </c>
    </row>
    <row r="11" spans="1:36" ht="15.5" x14ac:dyDescent="0.35">
      <c r="A11" s="2">
        <f>FrontPage!$O$2</f>
        <v>1</v>
      </c>
      <c r="B11" s="495">
        <f t="shared" si="2"/>
        <v>202425</v>
      </c>
      <c r="C11" s="2" t="s">
        <v>46</v>
      </c>
      <c r="D11" s="2">
        <v>9</v>
      </c>
      <c r="E11" s="2">
        <v>1</v>
      </c>
      <c r="F11" s="3">
        <f t="shared" si="1"/>
        <v>0</v>
      </c>
      <c r="G11" s="3">
        <f t="shared" si="0"/>
        <v>0</v>
      </c>
      <c r="I11" s="2">
        <v>9</v>
      </c>
      <c r="J11" s="2">
        <v>9</v>
      </c>
      <c r="K11" s="761"/>
      <c r="Q11" s="536">
        <v>6</v>
      </c>
      <c r="R11" s="543">
        <v>0</v>
      </c>
      <c r="S11" s="544"/>
      <c r="T11" s="544"/>
      <c r="U11" s="544"/>
      <c r="V11" s="545"/>
      <c r="W11"/>
      <c r="X11" s="443">
        <v>6</v>
      </c>
      <c r="Y11" s="434">
        <v>0</v>
      </c>
      <c r="Z11" s="127"/>
      <c r="AA11" s="127"/>
      <c r="AB11" s="127"/>
      <c r="AC11" s="435"/>
      <c r="AD11"/>
      <c r="AE11" s="83">
        <f t="shared" si="3"/>
        <v>6</v>
      </c>
      <c r="AF11" s="85">
        <f t="shared" si="4"/>
        <v>0</v>
      </c>
      <c r="AG11" s="85">
        <f t="shared" si="5"/>
        <v>0</v>
      </c>
      <c r="AH11" s="85">
        <f t="shared" si="6"/>
        <v>0</v>
      </c>
      <c r="AI11" s="85">
        <f t="shared" si="7"/>
        <v>0</v>
      </c>
      <c r="AJ11" s="130">
        <f t="shared" si="8"/>
        <v>0</v>
      </c>
    </row>
    <row r="12" spans="1:36" ht="15.5" x14ac:dyDescent="0.35">
      <c r="A12" s="2">
        <f>FrontPage!$O$2</f>
        <v>1</v>
      </c>
      <c r="B12" s="495">
        <f t="shared" si="2"/>
        <v>202425</v>
      </c>
      <c r="C12" s="2" t="s">
        <v>46</v>
      </c>
      <c r="D12" s="2">
        <v>10</v>
      </c>
      <c r="E12" s="2">
        <v>1</v>
      </c>
      <c r="F12" s="3">
        <f t="shared" si="1"/>
        <v>0</v>
      </c>
      <c r="G12" s="3">
        <f t="shared" si="0"/>
        <v>0</v>
      </c>
      <c r="I12" s="2">
        <v>10</v>
      </c>
      <c r="J12" s="2">
        <v>10</v>
      </c>
      <c r="K12" s="761"/>
      <c r="Q12" s="536">
        <v>7</v>
      </c>
      <c r="R12" s="543">
        <v>0</v>
      </c>
      <c r="S12" s="544"/>
      <c r="T12" s="544"/>
      <c r="U12" s="544"/>
      <c r="V12" s="545"/>
      <c r="W12"/>
      <c r="X12" s="443">
        <v>7</v>
      </c>
      <c r="Y12" s="434">
        <v>0</v>
      </c>
      <c r="Z12" s="127"/>
      <c r="AA12" s="127"/>
      <c r="AB12" s="127"/>
      <c r="AC12" s="435"/>
      <c r="AD12"/>
      <c r="AE12" s="83">
        <f t="shared" si="3"/>
        <v>7</v>
      </c>
      <c r="AF12" s="85">
        <f t="shared" si="4"/>
        <v>0</v>
      </c>
      <c r="AG12" s="85">
        <f t="shared" si="5"/>
        <v>0</v>
      </c>
      <c r="AH12" s="85">
        <f t="shared" si="6"/>
        <v>0</v>
      </c>
      <c r="AI12" s="85">
        <f t="shared" si="7"/>
        <v>0</v>
      </c>
      <c r="AJ12" s="130">
        <f t="shared" si="8"/>
        <v>0</v>
      </c>
    </row>
    <row r="13" spans="1:36" ht="15.5" x14ac:dyDescent="0.35">
      <c r="A13" s="2">
        <f>FrontPage!$O$2</f>
        <v>1</v>
      </c>
      <c r="B13" s="495">
        <f t="shared" si="2"/>
        <v>202425</v>
      </c>
      <c r="C13" s="2" t="s">
        <v>46</v>
      </c>
      <c r="D13" s="2">
        <v>11</v>
      </c>
      <c r="E13" s="2">
        <v>1</v>
      </c>
      <c r="F13" s="3">
        <f t="shared" si="1"/>
        <v>0</v>
      </c>
      <c r="G13" s="3">
        <f t="shared" si="0"/>
        <v>0</v>
      </c>
      <c r="I13" s="2">
        <v>11</v>
      </c>
      <c r="J13" s="2">
        <v>11</v>
      </c>
      <c r="K13" s="761"/>
      <c r="Q13" s="536">
        <v>8</v>
      </c>
      <c r="R13" s="543">
        <v>0</v>
      </c>
      <c r="S13" s="544">
        <v>0</v>
      </c>
      <c r="T13" s="544"/>
      <c r="U13" s="544"/>
      <c r="V13" s="545"/>
      <c r="W13"/>
      <c r="X13" s="443">
        <v>8</v>
      </c>
      <c r="Y13" s="434">
        <v>0</v>
      </c>
      <c r="Z13" s="127">
        <v>0</v>
      </c>
      <c r="AA13" s="127"/>
      <c r="AB13" s="127"/>
      <c r="AC13" s="435"/>
      <c r="AD13"/>
      <c r="AE13" s="83">
        <f t="shared" si="3"/>
        <v>8</v>
      </c>
      <c r="AF13" s="85">
        <f t="shared" si="4"/>
        <v>0</v>
      </c>
      <c r="AG13" s="85">
        <f t="shared" si="5"/>
        <v>0</v>
      </c>
      <c r="AH13" s="85">
        <f t="shared" si="6"/>
        <v>0</v>
      </c>
      <c r="AI13" s="85">
        <f t="shared" si="7"/>
        <v>0</v>
      </c>
      <c r="AJ13" s="130">
        <f t="shared" si="8"/>
        <v>0</v>
      </c>
    </row>
    <row r="14" spans="1:36" ht="15.5" x14ac:dyDescent="0.35">
      <c r="A14" s="2">
        <f>FrontPage!$O$2</f>
        <v>1</v>
      </c>
      <c r="B14" s="495">
        <f t="shared" si="2"/>
        <v>202425</v>
      </c>
      <c r="C14" s="2" t="s">
        <v>46</v>
      </c>
      <c r="D14" s="2">
        <v>12</v>
      </c>
      <c r="E14" s="2">
        <v>1</v>
      </c>
      <c r="F14" s="3">
        <f t="shared" si="1"/>
        <v>0</v>
      </c>
      <c r="G14" s="3">
        <f t="shared" si="0"/>
        <v>0</v>
      </c>
      <c r="I14" s="2">
        <v>12</v>
      </c>
      <c r="J14" s="2">
        <v>12</v>
      </c>
      <c r="K14" s="761"/>
      <c r="Q14" s="536">
        <v>9</v>
      </c>
      <c r="R14" s="543">
        <v>0</v>
      </c>
      <c r="S14" s="544">
        <v>0</v>
      </c>
      <c r="T14" s="544"/>
      <c r="U14" s="544"/>
      <c r="V14" s="545"/>
      <c r="W14"/>
      <c r="X14" s="443">
        <v>9</v>
      </c>
      <c r="Y14" s="434">
        <v>0</v>
      </c>
      <c r="Z14" s="127">
        <v>0</v>
      </c>
      <c r="AA14" s="127"/>
      <c r="AB14" s="127"/>
      <c r="AC14" s="435"/>
      <c r="AD14"/>
      <c r="AE14" s="83">
        <f t="shared" si="3"/>
        <v>9</v>
      </c>
      <c r="AF14" s="85">
        <f t="shared" si="4"/>
        <v>0</v>
      </c>
      <c r="AG14" s="85">
        <f t="shared" si="5"/>
        <v>0</v>
      </c>
      <c r="AH14" s="85">
        <f t="shared" si="6"/>
        <v>0</v>
      </c>
      <c r="AI14" s="85">
        <f t="shared" si="7"/>
        <v>0</v>
      </c>
      <c r="AJ14" s="130">
        <f t="shared" si="8"/>
        <v>0</v>
      </c>
    </row>
    <row r="15" spans="1:36" ht="15.5" x14ac:dyDescent="0.35">
      <c r="A15" s="2">
        <f>FrontPage!$O$2</f>
        <v>1</v>
      </c>
      <c r="B15" s="495">
        <f t="shared" si="2"/>
        <v>202425</v>
      </c>
      <c r="C15" s="2" t="s">
        <v>46</v>
      </c>
      <c r="D15" s="2">
        <v>13</v>
      </c>
      <c r="E15" s="2">
        <v>1</v>
      </c>
      <c r="F15" s="3">
        <f t="shared" si="1"/>
        <v>0</v>
      </c>
      <c r="G15" s="3">
        <f t="shared" si="0"/>
        <v>0</v>
      </c>
      <c r="I15" s="2">
        <v>13</v>
      </c>
      <c r="J15" s="2">
        <v>13</v>
      </c>
      <c r="K15" s="761"/>
      <c r="Q15" s="536">
        <v>10</v>
      </c>
      <c r="R15" s="543">
        <v>0</v>
      </c>
      <c r="S15" s="544">
        <v>0</v>
      </c>
      <c r="T15" s="544"/>
      <c r="U15" s="544"/>
      <c r="V15" s="545"/>
      <c r="W15"/>
      <c r="X15" s="443">
        <v>10</v>
      </c>
      <c r="Y15" s="434">
        <v>0</v>
      </c>
      <c r="Z15" s="127">
        <v>0</v>
      </c>
      <c r="AA15" s="127"/>
      <c r="AB15" s="127"/>
      <c r="AC15" s="435"/>
      <c r="AD15"/>
      <c r="AE15" s="83">
        <f t="shared" si="3"/>
        <v>10</v>
      </c>
      <c r="AF15" s="85">
        <f t="shared" si="4"/>
        <v>0</v>
      </c>
      <c r="AG15" s="85">
        <f t="shared" si="5"/>
        <v>0</v>
      </c>
      <c r="AH15" s="85">
        <f t="shared" si="6"/>
        <v>0</v>
      </c>
      <c r="AI15" s="85">
        <f t="shared" si="7"/>
        <v>0</v>
      </c>
      <c r="AJ15" s="130">
        <f t="shared" si="8"/>
        <v>0</v>
      </c>
    </row>
    <row r="16" spans="1:36" ht="15.5" x14ac:dyDescent="0.35">
      <c r="A16" s="2">
        <f>FrontPage!$O$2</f>
        <v>1</v>
      </c>
      <c r="B16" s="495">
        <f t="shared" si="2"/>
        <v>202425</v>
      </c>
      <c r="C16" s="2" t="s">
        <v>46</v>
      </c>
      <c r="D16" s="2">
        <v>14</v>
      </c>
      <c r="E16" s="2">
        <v>1</v>
      </c>
      <c r="F16" s="3">
        <f t="shared" si="1"/>
        <v>0</v>
      </c>
      <c r="G16" s="3">
        <f t="shared" si="0"/>
        <v>0</v>
      </c>
      <c r="I16" s="2">
        <v>14</v>
      </c>
      <c r="J16" s="2">
        <v>14</v>
      </c>
      <c r="K16" s="761"/>
      <c r="Q16" s="536">
        <v>11</v>
      </c>
      <c r="R16" s="543">
        <v>0</v>
      </c>
      <c r="S16" s="544">
        <v>0</v>
      </c>
      <c r="T16" s="544"/>
      <c r="U16" s="544"/>
      <c r="V16" s="545"/>
      <c r="W16"/>
      <c r="X16" s="443">
        <v>11</v>
      </c>
      <c r="Y16" s="434">
        <v>0</v>
      </c>
      <c r="Z16" s="127">
        <v>0</v>
      </c>
      <c r="AA16" s="127"/>
      <c r="AB16" s="127"/>
      <c r="AC16" s="435"/>
      <c r="AD16"/>
      <c r="AE16" s="83">
        <f t="shared" si="3"/>
        <v>11</v>
      </c>
      <c r="AF16" s="85">
        <f t="shared" si="4"/>
        <v>0</v>
      </c>
      <c r="AG16" s="85">
        <f t="shared" si="5"/>
        <v>0</v>
      </c>
      <c r="AH16" s="85">
        <f t="shared" si="6"/>
        <v>0</v>
      </c>
      <c r="AI16" s="85">
        <f t="shared" si="7"/>
        <v>0</v>
      </c>
      <c r="AJ16" s="130">
        <f t="shared" si="8"/>
        <v>0</v>
      </c>
    </row>
    <row r="17" spans="1:36" ht="15.5" x14ac:dyDescent="0.35">
      <c r="A17" s="2">
        <f>FrontPage!$O$2</f>
        <v>1</v>
      </c>
      <c r="B17" s="495">
        <f t="shared" si="2"/>
        <v>202425</v>
      </c>
      <c r="C17" s="2" t="s">
        <v>46</v>
      </c>
      <c r="D17" s="2">
        <v>15</v>
      </c>
      <c r="E17" s="2">
        <v>1</v>
      </c>
      <c r="F17" s="3">
        <f t="shared" si="1"/>
        <v>0</v>
      </c>
      <c r="G17" s="3">
        <f t="shared" si="0"/>
        <v>0</v>
      </c>
      <c r="I17" s="2">
        <v>15</v>
      </c>
      <c r="J17" s="2">
        <v>15</v>
      </c>
      <c r="K17" s="761"/>
      <c r="Q17" s="536">
        <v>12</v>
      </c>
      <c r="R17" s="543">
        <v>0</v>
      </c>
      <c r="S17" s="544">
        <v>0</v>
      </c>
      <c r="T17" s="544"/>
      <c r="U17" s="544"/>
      <c r="V17" s="545"/>
      <c r="W17"/>
      <c r="X17" s="443">
        <v>12</v>
      </c>
      <c r="Y17" s="434">
        <v>0</v>
      </c>
      <c r="Z17" s="127">
        <v>0</v>
      </c>
      <c r="AA17" s="127"/>
      <c r="AB17" s="127"/>
      <c r="AC17" s="435"/>
      <c r="AD17"/>
      <c r="AE17" s="83">
        <f t="shared" si="3"/>
        <v>12</v>
      </c>
      <c r="AF17" s="85">
        <f t="shared" si="4"/>
        <v>0</v>
      </c>
      <c r="AG17" s="85">
        <f t="shared" si="5"/>
        <v>0</v>
      </c>
      <c r="AH17" s="85">
        <f t="shared" si="6"/>
        <v>0</v>
      </c>
      <c r="AI17" s="85">
        <f t="shared" si="7"/>
        <v>0</v>
      </c>
      <c r="AJ17" s="130">
        <f t="shared" si="8"/>
        <v>0</v>
      </c>
    </row>
    <row r="18" spans="1:36" ht="15.5" x14ac:dyDescent="0.35">
      <c r="A18" s="2">
        <f>FrontPage!$O$2</f>
        <v>1</v>
      </c>
      <c r="B18" s="495">
        <f t="shared" si="2"/>
        <v>202425</v>
      </c>
      <c r="C18" s="2" t="s">
        <v>46</v>
      </c>
      <c r="D18" s="2">
        <v>16</v>
      </c>
      <c r="E18" s="2">
        <v>1</v>
      </c>
      <c r="F18" s="3">
        <f t="shared" si="1"/>
        <v>0</v>
      </c>
      <c r="G18" s="3">
        <f t="shared" si="0"/>
        <v>0</v>
      </c>
      <c r="I18" s="2">
        <v>16</v>
      </c>
      <c r="J18" s="2">
        <v>16</v>
      </c>
      <c r="K18" s="761"/>
      <c r="Q18" s="536">
        <v>13</v>
      </c>
      <c r="R18" s="543">
        <v>0</v>
      </c>
      <c r="S18" s="544">
        <v>0</v>
      </c>
      <c r="T18" s="544"/>
      <c r="U18" s="544"/>
      <c r="V18" s="545"/>
      <c r="W18"/>
      <c r="X18" s="443">
        <v>13</v>
      </c>
      <c r="Y18" s="434">
        <v>0</v>
      </c>
      <c r="Z18" s="127">
        <v>0</v>
      </c>
      <c r="AA18" s="127"/>
      <c r="AB18" s="127"/>
      <c r="AC18" s="435"/>
      <c r="AE18" s="83">
        <f t="shared" si="3"/>
        <v>13</v>
      </c>
      <c r="AF18" s="85">
        <f t="shared" si="4"/>
        <v>0</v>
      </c>
      <c r="AG18" s="85">
        <f t="shared" si="5"/>
        <v>0</v>
      </c>
      <c r="AH18" s="85">
        <f t="shared" si="6"/>
        <v>0</v>
      </c>
      <c r="AI18" s="85">
        <f t="shared" si="7"/>
        <v>0</v>
      </c>
      <c r="AJ18" s="130">
        <f t="shared" si="8"/>
        <v>0</v>
      </c>
    </row>
    <row r="19" spans="1:36" ht="15.5" x14ac:dyDescent="0.35">
      <c r="A19" s="2">
        <f>FrontPage!$O$2</f>
        <v>1</v>
      </c>
      <c r="B19" s="495">
        <f t="shared" si="2"/>
        <v>202425</v>
      </c>
      <c r="C19" s="2" t="s">
        <v>46</v>
      </c>
      <c r="D19" s="2">
        <v>17</v>
      </c>
      <c r="E19" s="2">
        <v>1</v>
      </c>
      <c r="F19" s="3">
        <f t="shared" si="1"/>
        <v>0</v>
      </c>
      <c r="G19" s="3">
        <f t="shared" si="0"/>
        <v>0</v>
      </c>
      <c r="I19" s="2">
        <v>17</v>
      </c>
      <c r="J19" s="2">
        <v>17</v>
      </c>
      <c r="K19" s="761"/>
      <c r="Q19" s="536">
        <v>14</v>
      </c>
      <c r="R19" s="543">
        <v>0</v>
      </c>
      <c r="S19" s="544">
        <v>0</v>
      </c>
      <c r="T19" s="544"/>
      <c r="U19" s="544"/>
      <c r="V19" s="545"/>
      <c r="W19"/>
      <c r="X19" s="443">
        <v>14</v>
      </c>
      <c r="Y19" s="434">
        <v>0</v>
      </c>
      <c r="Z19" s="127">
        <v>0</v>
      </c>
      <c r="AA19" s="127"/>
      <c r="AB19" s="127"/>
      <c r="AC19" s="435"/>
      <c r="AE19" s="83">
        <f t="shared" si="3"/>
        <v>14</v>
      </c>
      <c r="AF19" s="85">
        <f t="shared" si="4"/>
        <v>0</v>
      </c>
      <c r="AG19" s="85">
        <f t="shared" si="5"/>
        <v>0</v>
      </c>
      <c r="AH19" s="85">
        <f t="shared" si="6"/>
        <v>0</v>
      </c>
      <c r="AI19" s="85">
        <f t="shared" si="7"/>
        <v>0</v>
      </c>
      <c r="AJ19" s="130">
        <f t="shared" si="8"/>
        <v>0</v>
      </c>
    </row>
    <row r="20" spans="1:36" ht="15.5" x14ac:dyDescent="0.35">
      <c r="A20" s="2">
        <f>FrontPage!$O$2</f>
        <v>1</v>
      </c>
      <c r="B20" s="495">
        <f t="shared" si="2"/>
        <v>202425</v>
      </c>
      <c r="C20" s="2" t="s">
        <v>46</v>
      </c>
      <c r="D20" s="2">
        <v>17.100000000000001</v>
      </c>
      <c r="E20" s="2">
        <v>1</v>
      </c>
      <c r="F20" s="3">
        <f t="shared" si="1"/>
        <v>0</v>
      </c>
      <c r="G20" s="3">
        <f t="shared" si="0"/>
        <v>0</v>
      </c>
      <c r="I20" s="2">
        <v>18</v>
      </c>
      <c r="J20" s="2">
        <v>18</v>
      </c>
      <c r="K20" s="762"/>
      <c r="Q20" s="536">
        <v>15</v>
      </c>
      <c r="R20" s="543">
        <v>0</v>
      </c>
      <c r="S20" s="544"/>
      <c r="T20" s="544"/>
      <c r="U20" s="544"/>
      <c r="V20" s="545"/>
      <c r="W20"/>
      <c r="X20" s="443">
        <v>15</v>
      </c>
      <c r="Y20" s="434">
        <v>0</v>
      </c>
      <c r="Z20" s="127"/>
      <c r="AA20" s="127"/>
      <c r="AB20" s="127"/>
      <c r="AC20" s="435"/>
      <c r="AE20" s="83">
        <f t="shared" si="3"/>
        <v>15</v>
      </c>
      <c r="AF20" s="85">
        <f t="shared" si="4"/>
        <v>0</v>
      </c>
      <c r="AG20" s="85">
        <f t="shared" si="5"/>
        <v>0</v>
      </c>
      <c r="AH20" s="85">
        <f t="shared" si="6"/>
        <v>0</v>
      </c>
      <c r="AI20" s="85">
        <f t="shared" si="7"/>
        <v>0</v>
      </c>
      <c r="AJ20" s="130">
        <f t="shared" si="8"/>
        <v>0</v>
      </c>
    </row>
    <row r="21" spans="1:36" ht="15.5" x14ac:dyDescent="0.35">
      <c r="A21" s="2">
        <f>FrontPage!$O$2</f>
        <v>1</v>
      </c>
      <c r="B21" s="495">
        <f>B19</f>
        <v>202425</v>
      </c>
      <c r="C21" s="2" t="s">
        <v>46</v>
      </c>
      <c r="D21" s="2">
        <v>1</v>
      </c>
      <c r="E21" s="2">
        <v>2</v>
      </c>
      <c r="F21" s="3">
        <f t="shared" si="1"/>
        <v>0</v>
      </c>
      <c r="G21" s="3">
        <f t="shared" si="0"/>
        <v>0</v>
      </c>
      <c r="I21" s="2">
        <v>1</v>
      </c>
      <c r="J21" s="2">
        <v>19</v>
      </c>
      <c r="K21" s="763"/>
      <c r="Q21" s="536">
        <v>16</v>
      </c>
      <c r="R21" s="543">
        <v>0</v>
      </c>
      <c r="S21" s="544">
        <v>0</v>
      </c>
      <c r="T21" s="544"/>
      <c r="U21" s="544"/>
      <c r="V21" s="545"/>
      <c r="W21"/>
      <c r="X21" s="443">
        <v>16</v>
      </c>
      <c r="Y21" s="434">
        <v>0</v>
      </c>
      <c r="Z21" s="127">
        <v>0</v>
      </c>
      <c r="AA21" s="127"/>
      <c r="AB21" s="127"/>
      <c r="AC21" s="435"/>
      <c r="AE21" s="83">
        <f t="shared" si="3"/>
        <v>16</v>
      </c>
      <c r="AF21" s="85">
        <f t="shared" si="4"/>
        <v>0</v>
      </c>
      <c r="AG21" s="85">
        <f t="shared" si="5"/>
        <v>0</v>
      </c>
      <c r="AH21" s="85">
        <f t="shared" si="6"/>
        <v>0</v>
      </c>
      <c r="AI21" s="85">
        <f t="shared" si="7"/>
        <v>0</v>
      </c>
      <c r="AJ21" s="130">
        <f t="shared" si="8"/>
        <v>0</v>
      </c>
    </row>
    <row r="22" spans="1:36" ht="15.5" x14ac:dyDescent="0.35">
      <c r="A22" s="2">
        <f>FrontPage!$O$2</f>
        <v>1</v>
      </c>
      <c r="B22" s="495">
        <f t="shared" si="2"/>
        <v>202425</v>
      </c>
      <c r="C22" s="2" t="s">
        <v>46</v>
      </c>
      <c r="D22" s="2">
        <v>2</v>
      </c>
      <c r="E22" s="2">
        <v>2</v>
      </c>
      <c r="F22" s="3">
        <f t="shared" si="1"/>
        <v>0</v>
      </c>
      <c r="G22" s="3">
        <f t="shared" si="0"/>
        <v>0</v>
      </c>
      <c r="I22" s="2">
        <v>2</v>
      </c>
      <c r="J22" s="2">
        <v>20</v>
      </c>
      <c r="K22" s="764"/>
      <c r="Q22" s="536">
        <v>17</v>
      </c>
      <c r="R22" s="543">
        <v>0</v>
      </c>
      <c r="S22" s="544"/>
      <c r="T22" s="544"/>
      <c r="U22" s="544"/>
      <c r="V22" s="545"/>
      <c r="W22"/>
      <c r="X22" s="443">
        <v>17</v>
      </c>
      <c r="Y22" s="434">
        <v>0</v>
      </c>
      <c r="Z22" s="127"/>
      <c r="AA22" s="127"/>
      <c r="AB22" s="127"/>
      <c r="AC22" s="435"/>
      <c r="AE22" s="83">
        <f t="shared" si="3"/>
        <v>17</v>
      </c>
      <c r="AF22" s="85">
        <f t="shared" si="4"/>
        <v>0</v>
      </c>
      <c r="AG22" s="85">
        <f t="shared" si="5"/>
        <v>0</v>
      </c>
      <c r="AH22" s="85">
        <f t="shared" si="6"/>
        <v>0</v>
      </c>
      <c r="AI22" s="85">
        <f t="shared" si="7"/>
        <v>0</v>
      </c>
      <c r="AJ22" s="130">
        <f t="shared" si="8"/>
        <v>0</v>
      </c>
    </row>
    <row r="23" spans="1:36" ht="15.5" x14ac:dyDescent="0.35">
      <c r="A23" s="2">
        <f>FrontPage!$O$2</f>
        <v>1</v>
      </c>
      <c r="B23" s="495">
        <f t="shared" si="2"/>
        <v>202425</v>
      </c>
      <c r="C23" s="2" t="s">
        <v>46</v>
      </c>
      <c r="D23" s="2">
        <v>3</v>
      </c>
      <c r="E23" s="2">
        <v>2</v>
      </c>
      <c r="F23" s="3">
        <f t="shared" si="1"/>
        <v>0</v>
      </c>
      <c r="G23" s="3">
        <f t="shared" si="0"/>
        <v>0</v>
      </c>
      <c r="I23" s="2">
        <v>3</v>
      </c>
      <c r="J23" s="2">
        <v>21</v>
      </c>
      <c r="K23" s="764"/>
      <c r="Q23" s="536">
        <v>19</v>
      </c>
      <c r="R23" s="543"/>
      <c r="S23" s="544"/>
      <c r="T23" s="544">
        <v>0</v>
      </c>
      <c r="U23" s="544">
        <v>0</v>
      </c>
      <c r="V23" s="545">
        <v>0</v>
      </c>
      <c r="W23"/>
      <c r="X23" s="443">
        <v>19</v>
      </c>
      <c r="Y23" s="434"/>
      <c r="Z23" s="127"/>
      <c r="AA23" s="127">
        <v>0</v>
      </c>
      <c r="AB23" s="127">
        <v>0</v>
      </c>
      <c r="AC23" s="435">
        <v>0</v>
      </c>
      <c r="AE23" s="83">
        <f t="shared" si="3"/>
        <v>19</v>
      </c>
      <c r="AF23" s="85">
        <f t="shared" si="4"/>
        <v>0</v>
      </c>
      <c r="AG23" s="85">
        <f t="shared" si="5"/>
        <v>0</v>
      </c>
      <c r="AH23" s="85">
        <f t="shared" si="6"/>
        <v>0</v>
      </c>
      <c r="AI23" s="85">
        <f t="shared" si="7"/>
        <v>0</v>
      </c>
      <c r="AJ23" s="130">
        <f t="shared" si="8"/>
        <v>0</v>
      </c>
    </row>
    <row r="24" spans="1:36" ht="15.5" x14ac:dyDescent="0.35">
      <c r="A24" s="2">
        <f>FrontPage!$O$2</f>
        <v>1</v>
      </c>
      <c r="B24" s="495">
        <f t="shared" si="2"/>
        <v>202425</v>
      </c>
      <c r="C24" s="2" t="s">
        <v>46</v>
      </c>
      <c r="D24" s="2">
        <v>8</v>
      </c>
      <c r="E24" s="2">
        <v>2</v>
      </c>
      <c r="F24" s="3">
        <f t="shared" si="1"/>
        <v>0</v>
      </c>
      <c r="G24" s="3">
        <f t="shared" si="0"/>
        <v>0</v>
      </c>
      <c r="I24" s="2">
        <v>4</v>
      </c>
      <c r="J24" s="2">
        <v>22</v>
      </c>
      <c r="K24" s="764"/>
      <c r="Q24" s="536">
        <v>20</v>
      </c>
      <c r="R24" s="543"/>
      <c r="S24" s="544"/>
      <c r="T24" s="544">
        <v>0</v>
      </c>
      <c r="U24" s="544">
        <v>0</v>
      </c>
      <c r="V24" s="545">
        <v>0</v>
      </c>
      <c r="W24"/>
      <c r="X24" s="443">
        <v>20</v>
      </c>
      <c r="Y24" s="434"/>
      <c r="Z24" s="127"/>
      <c r="AA24" s="127">
        <v>0</v>
      </c>
      <c r="AB24" s="127">
        <v>0</v>
      </c>
      <c r="AC24" s="435">
        <v>0</v>
      </c>
      <c r="AE24" s="83">
        <f t="shared" si="3"/>
        <v>20</v>
      </c>
      <c r="AF24" s="85">
        <f t="shared" si="4"/>
        <v>0</v>
      </c>
      <c r="AG24" s="85">
        <f t="shared" si="5"/>
        <v>0</v>
      </c>
      <c r="AH24" s="85">
        <f t="shared" si="6"/>
        <v>0</v>
      </c>
      <c r="AI24" s="85">
        <f t="shared" si="7"/>
        <v>0</v>
      </c>
      <c r="AJ24" s="130">
        <f t="shared" si="8"/>
        <v>0</v>
      </c>
    </row>
    <row r="25" spans="1:36" ht="15.5" x14ac:dyDescent="0.35">
      <c r="A25" s="2">
        <f>FrontPage!$O$2</f>
        <v>1</v>
      </c>
      <c r="B25" s="495">
        <f t="shared" si="2"/>
        <v>202425</v>
      </c>
      <c r="C25" s="2" t="s">
        <v>46</v>
      </c>
      <c r="D25" s="2">
        <v>9</v>
      </c>
      <c r="E25" s="2">
        <v>2</v>
      </c>
      <c r="F25" s="3">
        <f t="shared" si="1"/>
        <v>0</v>
      </c>
      <c r="G25" s="3">
        <f t="shared" si="0"/>
        <v>0</v>
      </c>
      <c r="I25" s="2">
        <v>5</v>
      </c>
      <c r="J25" s="2">
        <v>23</v>
      </c>
      <c r="K25" s="764"/>
      <c r="Q25" s="536">
        <v>21</v>
      </c>
      <c r="R25" s="543"/>
      <c r="S25" s="544"/>
      <c r="T25" s="544">
        <v>0</v>
      </c>
      <c r="U25" s="544">
        <v>0</v>
      </c>
      <c r="V25" s="545">
        <v>0</v>
      </c>
      <c r="W25"/>
      <c r="X25" s="443">
        <v>21</v>
      </c>
      <c r="Y25" s="434"/>
      <c r="Z25" s="127"/>
      <c r="AA25" s="127">
        <v>0</v>
      </c>
      <c r="AB25" s="127">
        <v>0</v>
      </c>
      <c r="AC25" s="435">
        <v>0</v>
      </c>
      <c r="AE25" s="83">
        <f t="shared" si="3"/>
        <v>21</v>
      </c>
      <c r="AF25" s="85">
        <f t="shared" si="4"/>
        <v>0</v>
      </c>
      <c r="AG25" s="85">
        <f t="shared" si="5"/>
        <v>0</v>
      </c>
      <c r="AH25" s="85">
        <f t="shared" si="6"/>
        <v>0</v>
      </c>
      <c r="AI25" s="85">
        <f t="shared" si="7"/>
        <v>0</v>
      </c>
      <c r="AJ25" s="130">
        <f t="shared" si="8"/>
        <v>0</v>
      </c>
    </row>
    <row r="26" spans="1:36" ht="15.5" x14ac:dyDescent="0.35">
      <c r="A26" s="2">
        <f>FrontPage!$O$2</f>
        <v>1</v>
      </c>
      <c r="B26" s="495">
        <f t="shared" si="2"/>
        <v>202425</v>
      </c>
      <c r="C26" s="2" t="s">
        <v>46</v>
      </c>
      <c r="D26" s="2">
        <v>10</v>
      </c>
      <c r="E26" s="2">
        <v>2</v>
      </c>
      <c r="F26" s="3">
        <f t="shared" si="1"/>
        <v>0</v>
      </c>
      <c r="G26" s="3">
        <f t="shared" si="0"/>
        <v>0</v>
      </c>
      <c r="I26" s="2">
        <v>6</v>
      </c>
      <c r="J26" s="2">
        <v>24</v>
      </c>
      <c r="K26" s="764"/>
      <c r="Q26" s="536">
        <v>22</v>
      </c>
      <c r="R26" s="543"/>
      <c r="S26" s="544"/>
      <c r="T26" s="544">
        <v>0</v>
      </c>
      <c r="U26" s="544">
        <v>0</v>
      </c>
      <c r="V26" s="545">
        <v>0</v>
      </c>
      <c r="W26"/>
      <c r="X26" s="443">
        <v>22</v>
      </c>
      <c r="Y26" s="434"/>
      <c r="Z26" s="127"/>
      <c r="AA26" s="127">
        <v>0</v>
      </c>
      <c r="AB26" s="127">
        <v>0</v>
      </c>
      <c r="AC26" s="435">
        <v>0</v>
      </c>
      <c r="AE26" s="83">
        <f t="shared" si="3"/>
        <v>22</v>
      </c>
      <c r="AF26" s="85">
        <f t="shared" si="4"/>
        <v>0</v>
      </c>
      <c r="AG26" s="85">
        <f t="shared" si="5"/>
        <v>0</v>
      </c>
      <c r="AH26" s="85">
        <f t="shared" si="6"/>
        <v>0</v>
      </c>
      <c r="AI26" s="85">
        <f t="shared" si="7"/>
        <v>0</v>
      </c>
      <c r="AJ26" s="130">
        <f t="shared" si="8"/>
        <v>0</v>
      </c>
    </row>
    <row r="27" spans="1:36" ht="15.5" x14ac:dyDescent="0.35">
      <c r="A27" s="2">
        <f>FrontPage!$O$2</f>
        <v>1</v>
      </c>
      <c r="B27" s="495">
        <f t="shared" si="2"/>
        <v>202425</v>
      </c>
      <c r="C27" s="2" t="s">
        <v>46</v>
      </c>
      <c r="D27" s="2">
        <v>11</v>
      </c>
      <c r="E27" s="2">
        <v>2</v>
      </c>
      <c r="F27" s="3">
        <f t="shared" si="1"/>
        <v>0</v>
      </c>
      <c r="G27" s="3">
        <f t="shared" si="0"/>
        <v>0</v>
      </c>
      <c r="I27" s="2">
        <v>7</v>
      </c>
      <c r="J27" s="2">
        <v>25</v>
      </c>
      <c r="K27" s="764"/>
      <c r="Q27" s="536">
        <v>23</v>
      </c>
      <c r="R27" s="543"/>
      <c r="S27" s="544"/>
      <c r="T27" s="544">
        <v>0</v>
      </c>
      <c r="U27" s="544">
        <v>0</v>
      </c>
      <c r="V27" s="545">
        <v>0</v>
      </c>
      <c r="W27"/>
      <c r="X27" s="443">
        <v>23</v>
      </c>
      <c r="Y27" s="434"/>
      <c r="Z27" s="127"/>
      <c r="AA27" s="127">
        <v>0</v>
      </c>
      <c r="AB27" s="127">
        <v>0</v>
      </c>
      <c r="AC27" s="435">
        <v>0</v>
      </c>
      <c r="AE27" s="83">
        <f t="shared" si="3"/>
        <v>23</v>
      </c>
      <c r="AF27" s="85">
        <f t="shared" si="4"/>
        <v>0</v>
      </c>
      <c r="AG27" s="85">
        <f t="shared" si="5"/>
        <v>0</v>
      </c>
      <c r="AH27" s="85">
        <f t="shared" si="6"/>
        <v>0</v>
      </c>
      <c r="AI27" s="85">
        <f t="shared" si="7"/>
        <v>0</v>
      </c>
      <c r="AJ27" s="130">
        <f t="shared" si="8"/>
        <v>0</v>
      </c>
    </row>
    <row r="28" spans="1:36" ht="15.5" x14ac:dyDescent="0.35">
      <c r="A28" s="2">
        <f>FrontPage!$O$2</f>
        <v>1</v>
      </c>
      <c r="B28" s="495">
        <f t="shared" si="2"/>
        <v>202425</v>
      </c>
      <c r="C28" s="2" t="s">
        <v>46</v>
      </c>
      <c r="D28" s="2">
        <v>12</v>
      </c>
      <c r="E28" s="2">
        <v>2</v>
      </c>
      <c r="F28" s="3">
        <f t="shared" si="1"/>
        <v>0</v>
      </c>
      <c r="G28" s="3">
        <f t="shared" si="0"/>
        <v>0</v>
      </c>
      <c r="I28" s="2">
        <v>8</v>
      </c>
      <c r="J28" s="2">
        <v>26</v>
      </c>
      <c r="K28" s="764"/>
      <c r="Q28" s="536">
        <v>24</v>
      </c>
      <c r="R28" s="543"/>
      <c r="S28" s="544"/>
      <c r="T28" s="544">
        <v>0</v>
      </c>
      <c r="U28" s="544">
        <v>0</v>
      </c>
      <c r="V28" s="545">
        <v>0</v>
      </c>
      <c r="W28"/>
      <c r="X28" s="443">
        <v>24</v>
      </c>
      <c r="Y28" s="434"/>
      <c r="Z28" s="127"/>
      <c r="AA28" s="127">
        <v>0</v>
      </c>
      <c r="AB28" s="127">
        <v>0</v>
      </c>
      <c r="AC28" s="435">
        <v>0</v>
      </c>
      <c r="AE28" s="83">
        <f t="shared" si="3"/>
        <v>24</v>
      </c>
      <c r="AF28" s="85">
        <f t="shared" si="4"/>
        <v>0</v>
      </c>
      <c r="AG28" s="85">
        <f t="shared" si="5"/>
        <v>0</v>
      </c>
      <c r="AH28" s="85">
        <f t="shared" si="6"/>
        <v>0</v>
      </c>
      <c r="AI28" s="85">
        <f t="shared" si="7"/>
        <v>0</v>
      </c>
      <c r="AJ28" s="130">
        <f t="shared" si="8"/>
        <v>0</v>
      </c>
    </row>
    <row r="29" spans="1:36" ht="15.5" x14ac:dyDescent="0.35">
      <c r="A29" s="2">
        <f>FrontPage!$O$2</f>
        <v>1</v>
      </c>
      <c r="B29" s="495">
        <f t="shared" si="2"/>
        <v>202425</v>
      </c>
      <c r="C29" s="2" t="s">
        <v>46</v>
      </c>
      <c r="D29" s="2">
        <v>13</v>
      </c>
      <c r="E29" s="2">
        <v>2</v>
      </c>
      <c r="F29" s="3">
        <f t="shared" si="1"/>
        <v>0</v>
      </c>
      <c r="G29" s="3">
        <f t="shared" si="0"/>
        <v>0</v>
      </c>
      <c r="I29" s="2">
        <v>9</v>
      </c>
      <c r="J29" s="2">
        <v>27</v>
      </c>
      <c r="K29" s="764"/>
      <c r="Q29" s="536">
        <v>25</v>
      </c>
      <c r="R29" s="543"/>
      <c r="S29" s="544"/>
      <c r="T29" s="544">
        <v>0</v>
      </c>
      <c r="U29" s="544">
        <v>0</v>
      </c>
      <c r="V29" s="545">
        <v>0</v>
      </c>
      <c r="W29"/>
      <c r="X29" s="443">
        <v>25</v>
      </c>
      <c r="Y29" s="434"/>
      <c r="Z29" s="127"/>
      <c r="AA29" s="127">
        <v>0</v>
      </c>
      <c r="AB29" s="127">
        <v>0</v>
      </c>
      <c r="AC29" s="435">
        <v>0</v>
      </c>
      <c r="AE29" s="83">
        <f t="shared" si="3"/>
        <v>25</v>
      </c>
      <c r="AF29" s="85">
        <f t="shared" si="4"/>
        <v>0</v>
      </c>
      <c r="AG29" s="85">
        <f t="shared" si="5"/>
        <v>0</v>
      </c>
      <c r="AH29" s="85">
        <f t="shared" si="6"/>
        <v>0</v>
      </c>
      <c r="AI29" s="85">
        <f t="shared" si="7"/>
        <v>0</v>
      </c>
      <c r="AJ29" s="130">
        <f t="shared" si="8"/>
        <v>0</v>
      </c>
    </row>
    <row r="30" spans="1:36" ht="15.5" x14ac:dyDescent="0.35">
      <c r="A30" s="2">
        <f>FrontPage!$O$2</f>
        <v>1</v>
      </c>
      <c r="B30" s="495">
        <f t="shared" si="2"/>
        <v>202425</v>
      </c>
      <c r="C30" s="2" t="s">
        <v>46</v>
      </c>
      <c r="D30" s="2">
        <v>14</v>
      </c>
      <c r="E30" s="2">
        <v>2</v>
      </c>
      <c r="F30" s="3">
        <f t="shared" si="1"/>
        <v>0</v>
      </c>
      <c r="G30" s="3">
        <f t="shared" si="0"/>
        <v>0</v>
      </c>
      <c r="I30" s="2">
        <v>10</v>
      </c>
      <c r="J30" s="2">
        <v>28</v>
      </c>
      <c r="K30" s="764"/>
      <c r="Q30" s="536">
        <v>26</v>
      </c>
      <c r="R30" s="543"/>
      <c r="S30" s="544"/>
      <c r="T30" s="544">
        <v>0</v>
      </c>
      <c r="U30" s="544">
        <v>0</v>
      </c>
      <c r="V30" s="545">
        <v>0</v>
      </c>
      <c r="W30"/>
      <c r="X30" s="443">
        <v>26</v>
      </c>
      <c r="Y30" s="434"/>
      <c r="Z30" s="127"/>
      <c r="AA30" s="127">
        <v>0</v>
      </c>
      <c r="AB30" s="127">
        <v>0</v>
      </c>
      <c r="AC30" s="435">
        <v>0</v>
      </c>
      <c r="AE30" s="83">
        <f t="shared" si="3"/>
        <v>26</v>
      </c>
      <c r="AF30" s="85">
        <f t="shared" si="4"/>
        <v>0</v>
      </c>
      <c r="AG30" s="85">
        <f t="shared" si="5"/>
        <v>0</v>
      </c>
      <c r="AH30" s="85">
        <f t="shared" si="6"/>
        <v>0</v>
      </c>
      <c r="AI30" s="85">
        <f t="shared" si="7"/>
        <v>0</v>
      </c>
      <c r="AJ30" s="130">
        <f t="shared" si="8"/>
        <v>0</v>
      </c>
    </row>
    <row r="31" spans="1:36" ht="15.5" x14ac:dyDescent="0.35">
      <c r="A31" s="2">
        <f>FrontPage!$O$2</f>
        <v>1</v>
      </c>
      <c r="B31" s="495">
        <f t="shared" si="2"/>
        <v>202425</v>
      </c>
      <c r="C31" s="2" t="s">
        <v>46</v>
      </c>
      <c r="D31" s="2">
        <v>16</v>
      </c>
      <c r="E31" s="2">
        <v>2</v>
      </c>
      <c r="F31" s="3">
        <f t="shared" si="1"/>
        <v>0</v>
      </c>
      <c r="G31" s="3">
        <f t="shared" si="0"/>
        <v>0</v>
      </c>
      <c r="I31" s="2">
        <v>11</v>
      </c>
      <c r="J31" s="2">
        <v>29</v>
      </c>
      <c r="K31" s="765"/>
      <c r="Q31" s="536">
        <v>27</v>
      </c>
      <c r="R31" s="543"/>
      <c r="S31" s="544"/>
      <c r="T31" s="544">
        <v>0</v>
      </c>
      <c r="U31" s="544">
        <v>0</v>
      </c>
      <c r="V31" s="545">
        <v>0</v>
      </c>
      <c r="W31"/>
      <c r="X31" s="443">
        <v>27</v>
      </c>
      <c r="Y31" s="434"/>
      <c r="Z31" s="127"/>
      <c r="AA31" s="127">
        <v>0</v>
      </c>
      <c r="AB31" s="127">
        <v>0</v>
      </c>
      <c r="AC31" s="435">
        <v>0</v>
      </c>
      <c r="AE31" s="83">
        <f t="shared" si="3"/>
        <v>27</v>
      </c>
      <c r="AF31" s="85">
        <f t="shared" si="4"/>
        <v>0</v>
      </c>
      <c r="AG31" s="85">
        <f t="shared" si="5"/>
        <v>0</v>
      </c>
      <c r="AH31" s="85">
        <f t="shared" si="6"/>
        <v>0</v>
      </c>
      <c r="AI31" s="85">
        <f t="shared" si="7"/>
        <v>0</v>
      </c>
      <c r="AJ31" s="130">
        <f t="shared" si="8"/>
        <v>0</v>
      </c>
    </row>
    <row r="32" spans="1:36" ht="15.5" x14ac:dyDescent="0.35">
      <c r="A32" s="2">
        <f>FrontPage!$O$2</f>
        <v>1</v>
      </c>
      <c r="B32" s="495">
        <f t="shared" si="2"/>
        <v>202425</v>
      </c>
      <c r="C32" s="2" t="s">
        <v>46</v>
      </c>
      <c r="D32" s="2">
        <v>19</v>
      </c>
      <c r="E32" s="2">
        <v>3</v>
      </c>
      <c r="F32" s="3">
        <f t="shared" si="1"/>
        <v>0</v>
      </c>
      <c r="G32" s="3">
        <f t="shared" ref="G32:G67" si="9">IF(VLOOKUP(D32,Page2,E32+1,FALSE)="",0,VLOOKUP(D32,Page2,E32+1,FALSE))</f>
        <v>0</v>
      </c>
      <c r="I32" s="2">
        <v>1</v>
      </c>
      <c r="J32" s="2">
        <v>30</v>
      </c>
      <c r="K32" s="766"/>
      <c r="Q32" s="536">
        <v>28</v>
      </c>
      <c r="R32" s="543"/>
      <c r="S32" s="544"/>
      <c r="T32" s="544">
        <v>0</v>
      </c>
      <c r="U32" s="544">
        <v>0</v>
      </c>
      <c r="V32" s="545">
        <v>0</v>
      </c>
      <c r="W32"/>
      <c r="X32" s="443">
        <v>28</v>
      </c>
      <c r="Y32" s="434"/>
      <c r="Z32" s="127"/>
      <c r="AA32" s="127">
        <v>0</v>
      </c>
      <c r="AB32" s="127">
        <v>0</v>
      </c>
      <c r="AC32" s="435">
        <v>0</v>
      </c>
      <c r="AE32" s="83">
        <f t="shared" si="3"/>
        <v>28</v>
      </c>
      <c r="AF32" s="85">
        <f t="shared" si="4"/>
        <v>0</v>
      </c>
      <c r="AG32" s="85">
        <f t="shared" si="5"/>
        <v>0</v>
      </c>
      <c r="AH32" s="85">
        <f t="shared" si="6"/>
        <v>0</v>
      </c>
      <c r="AI32" s="85">
        <f t="shared" si="7"/>
        <v>0</v>
      </c>
      <c r="AJ32" s="130">
        <f t="shared" si="8"/>
        <v>0</v>
      </c>
    </row>
    <row r="33" spans="1:36" ht="15.5" x14ac:dyDescent="0.35">
      <c r="A33" s="2">
        <f>FrontPage!$O$2</f>
        <v>1</v>
      </c>
      <c r="B33" s="495">
        <f t="shared" si="2"/>
        <v>202425</v>
      </c>
      <c r="C33" s="2" t="s">
        <v>46</v>
      </c>
      <c r="D33" s="2">
        <v>20</v>
      </c>
      <c r="E33" s="2">
        <v>3</v>
      </c>
      <c r="F33" s="3">
        <f t="shared" si="1"/>
        <v>0</v>
      </c>
      <c r="G33" s="3">
        <f t="shared" si="9"/>
        <v>0</v>
      </c>
      <c r="I33" s="2">
        <v>2</v>
      </c>
      <c r="J33" s="2">
        <v>31</v>
      </c>
      <c r="K33" s="767"/>
      <c r="Q33" s="536">
        <v>29</v>
      </c>
      <c r="R33" s="543"/>
      <c r="S33" s="544"/>
      <c r="T33" s="544">
        <v>0</v>
      </c>
      <c r="U33" s="544">
        <v>0</v>
      </c>
      <c r="V33" s="545">
        <v>0</v>
      </c>
      <c r="W33"/>
      <c r="X33" s="443">
        <v>29</v>
      </c>
      <c r="Y33" s="434"/>
      <c r="Z33" s="127"/>
      <c r="AA33" s="127">
        <v>0</v>
      </c>
      <c r="AB33" s="127">
        <v>0</v>
      </c>
      <c r="AC33" s="435">
        <v>0</v>
      </c>
      <c r="AE33" s="83">
        <f t="shared" si="3"/>
        <v>29</v>
      </c>
      <c r="AF33" s="85">
        <f t="shared" si="4"/>
        <v>0</v>
      </c>
      <c r="AG33" s="85">
        <f t="shared" si="5"/>
        <v>0</v>
      </c>
      <c r="AH33" s="85">
        <f t="shared" si="6"/>
        <v>0</v>
      </c>
      <c r="AI33" s="85">
        <f t="shared" si="7"/>
        <v>0</v>
      </c>
      <c r="AJ33" s="130">
        <f t="shared" si="8"/>
        <v>0</v>
      </c>
    </row>
    <row r="34" spans="1:36" ht="15.5" x14ac:dyDescent="0.35">
      <c r="A34" s="2">
        <f>FrontPage!$O$2</f>
        <v>1</v>
      </c>
      <c r="B34" s="495">
        <f t="shared" si="2"/>
        <v>202425</v>
      </c>
      <c r="C34" s="2" t="s">
        <v>46</v>
      </c>
      <c r="D34" s="2">
        <v>21</v>
      </c>
      <c r="E34" s="2">
        <v>3</v>
      </c>
      <c r="F34" s="3">
        <f t="shared" si="1"/>
        <v>0</v>
      </c>
      <c r="G34" s="3">
        <f t="shared" si="9"/>
        <v>0</v>
      </c>
      <c r="I34" s="2">
        <v>3</v>
      </c>
      <c r="J34" s="2">
        <v>32</v>
      </c>
      <c r="K34" s="767"/>
      <c r="Q34" s="536">
        <v>30</v>
      </c>
      <c r="R34" s="543"/>
      <c r="S34" s="544"/>
      <c r="T34" s="544">
        <v>0</v>
      </c>
      <c r="U34" s="544">
        <v>0</v>
      </c>
      <c r="V34" s="545">
        <v>0</v>
      </c>
      <c r="W34"/>
      <c r="X34" s="443">
        <v>30</v>
      </c>
      <c r="Y34" s="434"/>
      <c r="Z34" s="127"/>
      <c r="AA34" s="127">
        <v>0</v>
      </c>
      <c r="AB34" s="127">
        <v>0</v>
      </c>
      <c r="AC34" s="435">
        <v>0</v>
      </c>
      <c r="AE34" s="83">
        <f t="shared" si="3"/>
        <v>30</v>
      </c>
      <c r="AF34" s="85">
        <f t="shared" si="4"/>
        <v>0</v>
      </c>
      <c r="AG34" s="85">
        <f t="shared" si="5"/>
        <v>0</v>
      </c>
      <c r="AH34" s="85">
        <f t="shared" si="6"/>
        <v>0</v>
      </c>
      <c r="AI34" s="85">
        <f t="shared" si="7"/>
        <v>0</v>
      </c>
      <c r="AJ34" s="130">
        <f t="shared" si="8"/>
        <v>0</v>
      </c>
    </row>
    <row r="35" spans="1:36" ht="15.5" x14ac:dyDescent="0.35">
      <c r="A35" s="2">
        <f>FrontPage!$O$2</f>
        <v>1</v>
      </c>
      <c r="B35" s="495">
        <f t="shared" si="2"/>
        <v>202425</v>
      </c>
      <c r="C35" s="2" t="s">
        <v>46</v>
      </c>
      <c r="D35" s="2">
        <v>22</v>
      </c>
      <c r="E35" s="2">
        <v>3</v>
      </c>
      <c r="F35" s="3">
        <f t="shared" si="1"/>
        <v>0</v>
      </c>
      <c r="G35" s="3">
        <f t="shared" si="9"/>
        <v>0</v>
      </c>
      <c r="I35" s="2">
        <v>4</v>
      </c>
      <c r="J35" s="2">
        <v>33</v>
      </c>
      <c r="K35" s="767"/>
      <c r="Q35" s="536">
        <v>30.1</v>
      </c>
      <c r="R35" s="543"/>
      <c r="S35" s="544"/>
      <c r="T35" s="544">
        <v>0</v>
      </c>
      <c r="U35" s="544">
        <v>0</v>
      </c>
      <c r="V35" s="545">
        <v>0</v>
      </c>
      <c r="W35"/>
      <c r="X35" s="443">
        <v>30.1</v>
      </c>
      <c r="Y35" s="434"/>
      <c r="Z35" s="127"/>
      <c r="AA35" s="127">
        <v>0</v>
      </c>
      <c r="AB35" s="127">
        <v>0</v>
      </c>
      <c r="AC35" s="435">
        <v>0</v>
      </c>
      <c r="AE35" s="83">
        <f t="shared" si="3"/>
        <v>30.1</v>
      </c>
      <c r="AF35" s="85">
        <f t="shared" si="4"/>
        <v>0</v>
      </c>
      <c r="AG35" s="85">
        <f t="shared" si="5"/>
        <v>0</v>
      </c>
      <c r="AH35" s="85">
        <f t="shared" si="6"/>
        <v>0</v>
      </c>
      <c r="AI35" s="85">
        <f t="shared" si="7"/>
        <v>0</v>
      </c>
      <c r="AJ35" s="130">
        <f t="shared" si="8"/>
        <v>0</v>
      </c>
    </row>
    <row r="36" spans="1:36" ht="15.5" x14ac:dyDescent="0.35">
      <c r="A36" s="2">
        <f>FrontPage!$O$2</f>
        <v>1</v>
      </c>
      <c r="B36" s="495">
        <f t="shared" si="2"/>
        <v>202425</v>
      </c>
      <c r="C36" s="2" t="s">
        <v>46</v>
      </c>
      <c r="D36" s="2">
        <v>23</v>
      </c>
      <c r="E36" s="2">
        <v>3</v>
      </c>
      <c r="F36" s="3">
        <f t="shared" si="1"/>
        <v>0</v>
      </c>
      <c r="G36" s="3">
        <f t="shared" si="9"/>
        <v>0</v>
      </c>
      <c r="I36" s="2">
        <v>5</v>
      </c>
      <c r="J36" s="2">
        <v>34</v>
      </c>
      <c r="K36" s="767"/>
      <c r="Q36" s="536">
        <v>30.2</v>
      </c>
      <c r="R36" s="543"/>
      <c r="S36" s="544"/>
      <c r="T36" s="544">
        <v>0</v>
      </c>
      <c r="U36" s="544">
        <v>0</v>
      </c>
      <c r="V36" s="545">
        <v>0</v>
      </c>
      <c r="W36"/>
      <c r="X36" s="443">
        <v>30.2</v>
      </c>
      <c r="Y36" s="434"/>
      <c r="Z36" s="127"/>
      <c r="AA36" s="127">
        <v>0</v>
      </c>
      <c r="AB36" s="127">
        <v>0</v>
      </c>
      <c r="AC36" s="435">
        <v>0</v>
      </c>
      <c r="AE36" s="83">
        <f t="shared" si="3"/>
        <v>30.2</v>
      </c>
      <c r="AF36" s="85">
        <f t="shared" si="4"/>
        <v>0</v>
      </c>
      <c r="AG36" s="85">
        <f t="shared" si="5"/>
        <v>0</v>
      </c>
      <c r="AH36" s="85">
        <f t="shared" si="6"/>
        <v>0</v>
      </c>
      <c r="AI36" s="85">
        <f t="shared" si="7"/>
        <v>0</v>
      </c>
      <c r="AJ36" s="130">
        <f t="shared" si="8"/>
        <v>0</v>
      </c>
    </row>
    <row r="37" spans="1:36" ht="15.5" x14ac:dyDescent="0.35">
      <c r="A37" s="2">
        <f>FrontPage!$O$2</f>
        <v>1</v>
      </c>
      <c r="B37" s="495">
        <f t="shared" si="2"/>
        <v>202425</v>
      </c>
      <c r="C37" s="2" t="s">
        <v>46</v>
      </c>
      <c r="D37" s="2">
        <v>25</v>
      </c>
      <c r="E37" s="2">
        <v>3</v>
      </c>
      <c r="F37" s="3">
        <f t="shared" si="1"/>
        <v>0</v>
      </c>
      <c r="G37" s="3">
        <f t="shared" si="9"/>
        <v>0</v>
      </c>
      <c r="I37" s="2">
        <v>7</v>
      </c>
      <c r="J37" s="2">
        <v>35</v>
      </c>
      <c r="K37" s="767"/>
      <c r="Q37" s="536">
        <v>31</v>
      </c>
      <c r="R37" s="543"/>
      <c r="S37" s="544"/>
      <c r="T37" s="544">
        <v>0</v>
      </c>
      <c r="U37" s="544">
        <v>0</v>
      </c>
      <c r="V37" s="545">
        <v>0</v>
      </c>
      <c r="W37"/>
      <c r="X37" s="443">
        <v>31</v>
      </c>
      <c r="Y37" s="434"/>
      <c r="Z37" s="127"/>
      <c r="AA37" s="127">
        <v>0</v>
      </c>
      <c r="AB37" s="127">
        <v>0</v>
      </c>
      <c r="AC37" s="435">
        <v>0</v>
      </c>
      <c r="AE37" s="83">
        <f t="shared" si="3"/>
        <v>31</v>
      </c>
      <c r="AF37" s="85">
        <f t="shared" si="4"/>
        <v>0</v>
      </c>
      <c r="AG37" s="85">
        <f t="shared" si="5"/>
        <v>0</v>
      </c>
      <c r="AH37" s="85">
        <f t="shared" si="6"/>
        <v>0</v>
      </c>
      <c r="AI37" s="85">
        <f t="shared" si="7"/>
        <v>0</v>
      </c>
      <c r="AJ37" s="130">
        <f t="shared" si="8"/>
        <v>0</v>
      </c>
    </row>
    <row r="38" spans="1:36" ht="15.5" x14ac:dyDescent="0.35">
      <c r="A38" s="2">
        <f>FrontPage!$O$2</f>
        <v>1</v>
      </c>
      <c r="B38" s="495">
        <f t="shared" si="2"/>
        <v>202425</v>
      </c>
      <c r="C38" s="2" t="s">
        <v>46</v>
      </c>
      <c r="D38" s="2">
        <v>26</v>
      </c>
      <c r="E38" s="2">
        <v>3</v>
      </c>
      <c r="F38" s="3">
        <f t="shared" si="1"/>
        <v>0</v>
      </c>
      <c r="G38" s="3">
        <f t="shared" si="9"/>
        <v>0</v>
      </c>
      <c r="I38" s="2">
        <v>8</v>
      </c>
      <c r="J38" s="2">
        <v>36</v>
      </c>
      <c r="K38" s="767"/>
      <c r="Q38" s="536">
        <v>31.1</v>
      </c>
      <c r="R38" s="543"/>
      <c r="S38" s="544"/>
      <c r="T38" s="544">
        <v>0</v>
      </c>
      <c r="U38" s="544">
        <v>0</v>
      </c>
      <c r="V38" s="545">
        <v>0</v>
      </c>
      <c r="W38"/>
      <c r="X38" s="443">
        <v>31.1</v>
      </c>
      <c r="Y38" s="434"/>
      <c r="Z38" s="127"/>
      <c r="AA38" s="127">
        <v>0</v>
      </c>
      <c r="AB38" s="127">
        <v>0</v>
      </c>
      <c r="AC38" s="435">
        <v>0</v>
      </c>
      <c r="AE38" s="83">
        <f t="shared" si="3"/>
        <v>31.1</v>
      </c>
      <c r="AF38" s="85">
        <f t="shared" si="4"/>
        <v>0</v>
      </c>
      <c r="AG38" s="85">
        <f t="shared" si="5"/>
        <v>0</v>
      </c>
      <c r="AH38" s="85">
        <f t="shared" si="6"/>
        <v>0</v>
      </c>
      <c r="AI38" s="85">
        <f t="shared" si="7"/>
        <v>0</v>
      </c>
      <c r="AJ38" s="130">
        <f t="shared" si="8"/>
        <v>0</v>
      </c>
    </row>
    <row r="39" spans="1:36" ht="15.5" x14ac:dyDescent="0.35">
      <c r="A39" s="2">
        <f>FrontPage!$O$2</f>
        <v>1</v>
      </c>
      <c r="B39" s="495">
        <f t="shared" si="2"/>
        <v>202425</v>
      </c>
      <c r="C39" s="2" t="s">
        <v>46</v>
      </c>
      <c r="D39" s="2">
        <v>27</v>
      </c>
      <c r="E39" s="2">
        <v>3</v>
      </c>
      <c r="F39" s="3">
        <f t="shared" si="1"/>
        <v>0</v>
      </c>
      <c r="G39" s="3">
        <f t="shared" si="9"/>
        <v>0</v>
      </c>
      <c r="I39" s="2">
        <v>9</v>
      </c>
      <c r="J39" s="2">
        <v>37</v>
      </c>
      <c r="K39" s="767"/>
      <c r="Q39" s="536">
        <v>31.2</v>
      </c>
      <c r="R39" s="543"/>
      <c r="S39" s="544"/>
      <c r="T39" s="544">
        <v>0</v>
      </c>
      <c r="U39" s="544">
        <v>0</v>
      </c>
      <c r="V39" s="545">
        <v>0</v>
      </c>
      <c r="W39"/>
      <c r="X39" s="443">
        <v>31.2</v>
      </c>
      <c r="Y39" s="434"/>
      <c r="Z39" s="127"/>
      <c r="AA39" s="127">
        <v>0</v>
      </c>
      <c r="AB39" s="127">
        <v>0</v>
      </c>
      <c r="AC39" s="435">
        <v>0</v>
      </c>
      <c r="AE39" s="83">
        <f t="shared" si="3"/>
        <v>31.2</v>
      </c>
      <c r="AF39" s="85">
        <f t="shared" si="4"/>
        <v>0</v>
      </c>
      <c r="AG39" s="85">
        <f t="shared" si="5"/>
        <v>0</v>
      </c>
      <c r="AH39" s="85">
        <f t="shared" si="6"/>
        <v>0</v>
      </c>
      <c r="AI39" s="85">
        <f t="shared" si="7"/>
        <v>0</v>
      </c>
      <c r="AJ39" s="130">
        <f t="shared" si="8"/>
        <v>0</v>
      </c>
    </row>
    <row r="40" spans="1:36" ht="15.5" x14ac:dyDescent="0.35">
      <c r="A40" s="2">
        <f>FrontPage!$O$2</f>
        <v>1</v>
      </c>
      <c r="B40" s="495">
        <f t="shared" si="2"/>
        <v>202425</v>
      </c>
      <c r="C40" s="2" t="s">
        <v>46</v>
      </c>
      <c r="D40" s="2">
        <v>28</v>
      </c>
      <c r="E40" s="2">
        <v>3</v>
      </c>
      <c r="F40" s="3">
        <f t="shared" si="1"/>
        <v>0</v>
      </c>
      <c r="G40" s="3">
        <f t="shared" si="9"/>
        <v>0</v>
      </c>
      <c r="I40" s="2">
        <v>10</v>
      </c>
      <c r="J40" s="2">
        <v>38</v>
      </c>
      <c r="K40" s="767"/>
      <c r="Q40" s="536">
        <v>32</v>
      </c>
      <c r="R40" s="543"/>
      <c r="S40" s="544"/>
      <c r="T40" s="544">
        <v>0</v>
      </c>
      <c r="U40" s="544">
        <v>0</v>
      </c>
      <c r="V40" s="545">
        <v>0</v>
      </c>
      <c r="W40"/>
      <c r="X40" s="443">
        <v>32</v>
      </c>
      <c r="Y40" s="434"/>
      <c r="Z40" s="127"/>
      <c r="AA40" s="127">
        <v>0</v>
      </c>
      <c r="AB40" s="127">
        <v>0</v>
      </c>
      <c r="AC40" s="435">
        <v>0</v>
      </c>
      <c r="AE40" s="83">
        <f t="shared" si="3"/>
        <v>32</v>
      </c>
      <c r="AF40" s="85">
        <f t="shared" si="4"/>
        <v>0</v>
      </c>
      <c r="AG40" s="85">
        <f t="shared" si="5"/>
        <v>0</v>
      </c>
      <c r="AH40" s="85">
        <f t="shared" si="6"/>
        <v>0</v>
      </c>
      <c r="AI40" s="85">
        <f t="shared" si="7"/>
        <v>0</v>
      </c>
      <c r="AJ40" s="130">
        <f t="shared" si="8"/>
        <v>0</v>
      </c>
    </row>
    <row r="41" spans="1:36" ht="15.5" x14ac:dyDescent="0.35">
      <c r="A41" s="2">
        <f>FrontPage!$O$2</f>
        <v>1</v>
      </c>
      <c r="B41" s="495">
        <f t="shared" si="2"/>
        <v>202425</v>
      </c>
      <c r="C41" s="2" t="s">
        <v>46</v>
      </c>
      <c r="D41" s="2">
        <v>29</v>
      </c>
      <c r="E41" s="2">
        <v>3</v>
      </c>
      <c r="F41" s="3">
        <f t="shared" si="1"/>
        <v>0</v>
      </c>
      <c r="G41" s="3">
        <f t="shared" si="9"/>
        <v>0</v>
      </c>
      <c r="I41" s="2">
        <v>11</v>
      </c>
      <c r="J41" s="2">
        <v>39</v>
      </c>
      <c r="K41" s="767"/>
      <c r="Q41" s="536">
        <v>33</v>
      </c>
      <c r="R41" s="543"/>
      <c r="S41" s="544"/>
      <c r="T41" s="544">
        <v>0</v>
      </c>
      <c r="U41" s="544">
        <v>0</v>
      </c>
      <c r="V41" s="545">
        <v>0</v>
      </c>
      <c r="W41"/>
      <c r="X41" s="443">
        <v>33</v>
      </c>
      <c r="Y41" s="434"/>
      <c r="Z41" s="127"/>
      <c r="AA41" s="127">
        <v>0</v>
      </c>
      <c r="AB41" s="127">
        <v>0</v>
      </c>
      <c r="AC41" s="435">
        <v>0</v>
      </c>
      <c r="AE41" s="83">
        <f t="shared" si="3"/>
        <v>33</v>
      </c>
      <c r="AF41" s="85">
        <f t="shared" si="4"/>
        <v>0</v>
      </c>
      <c r="AG41" s="85">
        <f t="shared" si="5"/>
        <v>0</v>
      </c>
      <c r="AH41" s="85">
        <f t="shared" si="6"/>
        <v>0</v>
      </c>
      <c r="AI41" s="85">
        <f t="shared" si="7"/>
        <v>0</v>
      </c>
      <c r="AJ41" s="130">
        <f t="shared" si="8"/>
        <v>0</v>
      </c>
    </row>
    <row r="42" spans="1:36" ht="15.5" x14ac:dyDescent="0.35">
      <c r="A42" s="2">
        <f>FrontPage!$O$2</f>
        <v>1</v>
      </c>
      <c r="B42" s="495">
        <f t="shared" si="2"/>
        <v>202425</v>
      </c>
      <c r="C42" s="2" t="s">
        <v>46</v>
      </c>
      <c r="D42" s="2">
        <v>30</v>
      </c>
      <c r="E42" s="2">
        <v>3</v>
      </c>
      <c r="F42" s="3">
        <f t="shared" si="1"/>
        <v>0</v>
      </c>
      <c r="G42" s="3">
        <f t="shared" si="9"/>
        <v>0</v>
      </c>
      <c r="I42" s="2">
        <v>12</v>
      </c>
      <c r="J42" s="2">
        <v>40</v>
      </c>
      <c r="K42" s="767"/>
      <c r="Q42" s="536">
        <v>33.5</v>
      </c>
      <c r="R42" s="543"/>
      <c r="S42" s="544"/>
      <c r="T42" s="544">
        <v>0</v>
      </c>
      <c r="U42" s="544">
        <v>0</v>
      </c>
      <c r="V42" s="545">
        <v>0</v>
      </c>
      <c r="W42"/>
      <c r="X42" s="443">
        <v>33.5</v>
      </c>
      <c r="Y42" s="434"/>
      <c r="Z42" s="127"/>
      <c r="AA42" s="127">
        <v>0</v>
      </c>
      <c r="AB42" s="127">
        <v>0</v>
      </c>
      <c r="AC42" s="435">
        <v>0</v>
      </c>
      <c r="AE42" s="83">
        <f t="shared" si="3"/>
        <v>33.5</v>
      </c>
      <c r="AF42" s="85">
        <f t="shared" si="4"/>
        <v>0</v>
      </c>
      <c r="AG42" s="85">
        <f t="shared" si="5"/>
        <v>0</v>
      </c>
      <c r="AH42" s="85">
        <f t="shared" si="6"/>
        <v>0</v>
      </c>
      <c r="AI42" s="85">
        <f t="shared" si="7"/>
        <v>0</v>
      </c>
      <c r="AJ42" s="130">
        <f t="shared" si="8"/>
        <v>0</v>
      </c>
    </row>
    <row r="43" spans="1:36" ht="15.5" x14ac:dyDescent="0.35">
      <c r="A43" s="2">
        <f>FrontPage!$O$2</f>
        <v>1</v>
      </c>
      <c r="B43" s="495">
        <f t="shared" si="2"/>
        <v>202425</v>
      </c>
      <c r="C43" s="2" t="s">
        <v>46</v>
      </c>
      <c r="D43" s="2">
        <v>30.1</v>
      </c>
      <c r="E43" s="2">
        <v>3</v>
      </c>
      <c r="F43" s="3">
        <f t="shared" si="1"/>
        <v>0</v>
      </c>
      <c r="G43" s="3">
        <f t="shared" si="9"/>
        <v>0</v>
      </c>
      <c r="I43" s="2">
        <v>13</v>
      </c>
      <c r="J43" s="2">
        <v>41</v>
      </c>
      <c r="K43" s="767"/>
      <c r="Q43" s="536">
        <v>34</v>
      </c>
      <c r="R43" s="543"/>
      <c r="S43" s="544"/>
      <c r="T43" s="544">
        <v>0</v>
      </c>
      <c r="U43" s="544">
        <v>0</v>
      </c>
      <c r="V43" s="545">
        <v>0</v>
      </c>
      <c r="W43"/>
      <c r="X43" s="443">
        <v>34</v>
      </c>
      <c r="Y43" s="434"/>
      <c r="Z43" s="127"/>
      <c r="AA43" s="127">
        <v>0</v>
      </c>
      <c r="AB43" s="127">
        <v>0</v>
      </c>
      <c r="AC43" s="435">
        <v>0</v>
      </c>
      <c r="AE43" s="83">
        <f t="shared" si="3"/>
        <v>34</v>
      </c>
      <c r="AF43" s="85">
        <f t="shared" si="4"/>
        <v>0</v>
      </c>
      <c r="AG43" s="85">
        <f t="shared" si="5"/>
        <v>0</v>
      </c>
      <c r="AH43" s="85">
        <f t="shared" si="6"/>
        <v>0</v>
      </c>
      <c r="AI43" s="85">
        <f t="shared" si="7"/>
        <v>0</v>
      </c>
      <c r="AJ43" s="130">
        <f t="shared" si="8"/>
        <v>0</v>
      </c>
    </row>
    <row r="44" spans="1:36" ht="15.5" x14ac:dyDescent="0.35">
      <c r="A44" s="2">
        <f>FrontPage!$O$2</f>
        <v>1</v>
      </c>
      <c r="B44" s="495">
        <f t="shared" si="2"/>
        <v>202425</v>
      </c>
      <c r="C44" s="2" t="s">
        <v>46</v>
      </c>
      <c r="D44" s="2">
        <v>30.2</v>
      </c>
      <c r="E44" s="2">
        <v>3</v>
      </c>
      <c r="F44" s="3">
        <f t="shared" si="1"/>
        <v>0</v>
      </c>
      <c r="G44" s="3">
        <f t="shared" si="9"/>
        <v>0</v>
      </c>
      <c r="I44" s="2">
        <v>14</v>
      </c>
      <c r="J44" s="2">
        <v>42</v>
      </c>
      <c r="K44" s="767"/>
      <c r="Q44" s="536">
        <v>35</v>
      </c>
      <c r="R44" s="543"/>
      <c r="S44" s="544"/>
      <c r="T44" s="544">
        <v>0</v>
      </c>
      <c r="U44" s="544">
        <v>0</v>
      </c>
      <c r="V44" s="545">
        <v>0</v>
      </c>
      <c r="W44"/>
      <c r="X44" s="443">
        <v>35</v>
      </c>
      <c r="Y44" s="434"/>
      <c r="Z44" s="127"/>
      <c r="AA44" s="127">
        <v>0</v>
      </c>
      <c r="AB44" s="127">
        <v>0</v>
      </c>
      <c r="AC44" s="435">
        <v>0</v>
      </c>
      <c r="AE44" s="83">
        <f t="shared" si="3"/>
        <v>35</v>
      </c>
      <c r="AF44" s="85">
        <f t="shared" si="4"/>
        <v>0</v>
      </c>
      <c r="AG44" s="85">
        <f t="shared" si="5"/>
        <v>0</v>
      </c>
      <c r="AH44" s="85">
        <f t="shared" si="6"/>
        <v>0</v>
      </c>
      <c r="AI44" s="85">
        <f t="shared" si="7"/>
        <v>0</v>
      </c>
      <c r="AJ44" s="130">
        <f t="shared" si="8"/>
        <v>0</v>
      </c>
    </row>
    <row r="45" spans="1:36" ht="15.5" x14ac:dyDescent="0.35">
      <c r="A45" s="2">
        <f>FrontPage!$O$2</f>
        <v>1</v>
      </c>
      <c r="B45" s="495">
        <f t="shared" si="2"/>
        <v>202425</v>
      </c>
      <c r="C45" s="2" t="s">
        <v>46</v>
      </c>
      <c r="D45" s="2">
        <v>31</v>
      </c>
      <c r="E45" s="2">
        <v>3</v>
      </c>
      <c r="F45" s="3">
        <f t="shared" si="1"/>
        <v>0</v>
      </c>
      <c r="G45" s="3">
        <f>IF(VLOOKUP(D45,Page2,E45+1,FALSE)="",0,VLOOKUP(D45,Page2,E45+1,FALSE))</f>
        <v>0</v>
      </c>
      <c r="I45" s="2">
        <v>15</v>
      </c>
      <c r="J45" s="2">
        <v>43</v>
      </c>
      <c r="K45" s="767"/>
      <c r="Q45" s="536">
        <v>36</v>
      </c>
      <c r="R45" s="543"/>
      <c r="S45" s="544"/>
      <c r="T45" s="544">
        <v>0</v>
      </c>
      <c r="U45" s="544">
        <v>0</v>
      </c>
      <c r="V45" s="545">
        <v>0</v>
      </c>
      <c r="W45"/>
      <c r="X45" s="443">
        <v>36</v>
      </c>
      <c r="Y45" s="434"/>
      <c r="Z45" s="127"/>
      <c r="AA45" s="127">
        <v>0</v>
      </c>
      <c r="AB45" s="127">
        <v>0</v>
      </c>
      <c r="AC45" s="435">
        <v>0</v>
      </c>
      <c r="AE45" s="83">
        <f t="shared" si="3"/>
        <v>36</v>
      </c>
      <c r="AF45" s="85">
        <f t="shared" si="4"/>
        <v>0</v>
      </c>
      <c r="AG45" s="85">
        <f t="shared" si="5"/>
        <v>0</v>
      </c>
      <c r="AH45" s="85">
        <f t="shared" si="6"/>
        <v>0</v>
      </c>
      <c r="AI45" s="85">
        <f t="shared" si="7"/>
        <v>0</v>
      </c>
      <c r="AJ45" s="130">
        <f t="shared" si="8"/>
        <v>0</v>
      </c>
    </row>
    <row r="46" spans="1:36" ht="15.5" x14ac:dyDescent="0.35">
      <c r="A46" s="2">
        <f>FrontPage!$O$2</f>
        <v>1</v>
      </c>
      <c r="B46" s="495">
        <f t="shared" si="2"/>
        <v>202425</v>
      </c>
      <c r="C46" s="2" t="s">
        <v>46</v>
      </c>
      <c r="D46" s="2">
        <v>31.1</v>
      </c>
      <c r="E46" s="2">
        <v>3</v>
      </c>
      <c r="F46" s="3">
        <f t="shared" si="1"/>
        <v>0</v>
      </c>
      <c r="G46" s="3">
        <f t="shared" si="9"/>
        <v>0</v>
      </c>
      <c r="I46" s="2">
        <v>16</v>
      </c>
      <c r="J46" s="2">
        <v>44</v>
      </c>
      <c r="K46" s="767"/>
      <c r="Q46" s="536">
        <v>37</v>
      </c>
      <c r="R46" s="543"/>
      <c r="S46" s="544"/>
      <c r="T46" s="544">
        <v>0</v>
      </c>
      <c r="U46" s="544">
        <v>0</v>
      </c>
      <c r="V46" s="545">
        <v>0</v>
      </c>
      <c r="W46"/>
      <c r="X46" s="443">
        <v>37</v>
      </c>
      <c r="Y46" s="434"/>
      <c r="Z46" s="127"/>
      <c r="AA46" s="127">
        <v>0</v>
      </c>
      <c r="AB46" s="127">
        <v>0</v>
      </c>
      <c r="AC46" s="435">
        <v>0</v>
      </c>
      <c r="AE46" s="83">
        <f t="shared" si="3"/>
        <v>37</v>
      </c>
      <c r="AF46" s="85">
        <f t="shared" si="4"/>
        <v>0</v>
      </c>
      <c r="AG46" s="85">
        <f t="shared" si="5"/>
        <v>0</v>
      </c>
      <c r="AH46" s="85">
        <f t="shared" si="6"/>
        <v>0</v>
      </c>
      <c r="AI46" s="85">
        <f t="shared" si="7"/>
        <v>0</v>
      </c>
      <c r="AJ46" s="130">
        <f t="shared" si="8"/>
        <v>0</v>
      </c>
    </row>
    <row r="47" spans="1:36" ht="15.5" x14ac:dyDescent="0.35">
      <c r="A47" s="2">
        <f>FrontPage!$O$2</f>
        <v>1</v>
      </c>
      <c r="B47" s="495">
        <f t="shared" si="2"/>
        <v>202425</v>
      </c>
      <c r="C47" s="2" t="s">
        <v>46</v>
      </c>
      <c r="D47" s="2">
        <v>31.2</v>
      </c>
      <c r="E47" s="2">
        <v>3</v>
      </c>
      <c r="F47" s="3">
        <f t="shared" si="1"/>
        <v>0</v>
      </c>
      <c r="G47" s="3">
        <f t="shared" si="9"/>
        <v>0</v>
      </c>
      <c r="I47" s="2">
        <v>17</v>
      </c>
      <c r="J47" s="2">
        <v>45</v>
      </c>
      <c r="K47" s="767"/>
      <c r="Q47" s="536">
        <v>38</v>
      </c>
      <c r="R47" s="543"/>
      <c r="S47" s="544"/>
      <c r="T47" s="544">
        <v>0</v>
      </c>
      <c r="U47" s="544">
        <v>0</v>
      </c>
      <c r="V47" s="545">
        <v>0</v>
      </c>
      <c r="W47"/>
      <c r="X47" s="443">
        <v>38</v>
      </c>
      <c r="Y47" s="434"/>
      <c r="Z47" s="127"/>
      <c r="AA47" s="127">
        <v>0</v>
      </c>
      <c r="AB47" s="127">
        <v>0</v>
      </c>
      <c r="AC47" s="435">
        <v>0</v>
      </c>
      <c r="AE47" s="83">
        <f t="shared" si="3"/>
        <v>38</v>
      </c>
      <c r="AF47" s="85">
        <f t="shared" si="4"/>
        <v>0</v>
      </c>
      <c r="AG47" s="85">
        <f t="shared" si="5"/>
        <v>0</v>
      </c>
      <c r="AH47" s="85">
        <f t="shared" si="6"/>
        <v>0</v>
      </c>
      <c r="AI47" s="85">
        <f t="shared" si="7"/>
        <v>0</v>
      </c>
      <c r="AJ47" s="130">
        <f t="shared" si="8"/>
        <v>0</v>
      </c>
    </row>
    <row r="48" spans="1:36" ht="15.5" x14ac:dyDescent="0.35">
      <c r="A48" s="2">
        <f>FrontPage!$O$2</f>
        <v>1</v>
      </c>
      <c r="B48" s="495">
        <f t="shared" si="2"/>
        <v>202425</v>
      </c>
      <c r="C48" s="2" t="s">
        <v>46</v>
      </c>
      <c r="D48" s="2">
        <v>32</v>
      </c>
      <c r="E48" s="2">
        <v>3</v>
      </c>
      <c r="F48" s="3">
        <f t="shared" si="1"/>
        <v>0</v>
      </c>
      <c r="G48" s="3">
        <f t="shared" si="9"/>
        <v>0</v>
      </c>
      <c r="I48" s="2">
        <v>18</v>
      </c>
      <c r="J48" s="2">
        <v>46</v>
      </c>
      <c r="K48" s="767"/>
      <c r="Q48" s="536">
        <v>39</v>
      </c>
      <c r="R48" s="543"/>
      <c r="S48" s="544"/>
      <c r="T48" s="544">
        <v>0</v>
      </c>
      <c r="U48" s="544">
        <v>0</v>
      </c>
      <c r="V48" s="545">
        <v>0</v>
      </c>
      <c r="W48"/>
      <c r="X48" s="443">
        <v>39</v>
      </c>
      <c r="Y48" s="434"/>
      <c r="Z48" s="127"/>
      <c r="AA48" s="127">
        <v>0</v>
      </c>
      <c r="AB48" s="127">
        <v>0</v>
      </c>
      <c r="AC48" s="435">
        <v>0</v>
      </c>
      <c r="AE48" s="83">
        <f t="shared" si="3"/>
        <v>39</v>
      </c>
      <c r="AF48" s="85">
        <f t="shared" si="4"/>
        <v>0</v>
      </c>
      <c r="AG48" s="85">
        <f t="shared" si="5"/>
        <v>0</v>
      </c>
      <c r="AH48" s="85">
        <f t="shared" si="6"/>
        <v>0</v>
      </c>
      <c r="AI48" s="85">
        <f t="shared" si="7"/>
        <v>0</v>
      </c>
      <c r="AJ48" s="130">
        <f t="shared" si="8"/>
        <v>0</v>
      </c>
    </row>
    <row r="49" spans="1:36" ht="15.5" x14ac:dyDescent="0.35">
      <c r="A49" s="2">
        <f>FrontPage!$O$2</f>
        <v>1</v>
      </c>
      <c r="B49" s="495">
        <f t="shared" si="2"/>
        <v>202425</v>
      </c>
      <c r="C49" s="2" t="s">
        <v>46</v>
      </c>
      <c r="D49" s="2">
        <v>33</v>
      </c>
      <c r="E49" s="2">
        <v>3</v>
      </c>
      <c r="F49" s="3">
        <f t="shared" si="1"/>
        <v>0</v>
      </c>
      <c r="G49" s="3">
        <f t="shared" si="9"/>
        <v>0</v>
      </c>
      <c r="I49" s="2">
        <v>19</v>
      </c>
      <c r="J49" s="2">
        <v>47</v>
      </c>
      <c r="K49" s="767"/>
      <c r="Q49" s="536">
        <v>40</v>
      </c>
      <c r="R49" s="543"/>
      <c r="S49" s="544"/>
      <c r="T49" s="544">
        <v>0</v>
      </c>
      <c r="U49" s="544">
        <v>0</v>
      </c>
      <c r="V49" s="545">
        <v>0</v>
      </c>
      <c r="W49"/>
      <c r="X49" s="443">
        <v>40</v>
      </c>
      <c r="Y49" s="434"/>
      <c r="Z49" s="127"/>
      <c r="AA49" s="127">
        <v>0</v>
      </c>
      <c r="AB49" s="127">
        <v>0</v>
      </c>
      <c r="AC49" s="435">
        <v>0</v>
      </c>
      <c r="AE49" s="83">
        <f t="shared" si="3"/>
        <v>40</v>
      </c>
      <c r="AF49" s="85">
        <f t="shared" si="4"/>
        <v>0</v>
      </c>
      <c r="AG49" s="85">
        <f t="shared" si="5"/>
        <v>0</v>
      </c>
      <c r="AH49" s="85">
        <f t="shared" si="6"/>
        <v>0</v>
      </c>
      <c r="AI49" s="85">
        <f t="shared" si="7"/>
        <v>0</v>
      </c>
      <c r="AJ49" s="130">
        <f t="shared" si="8"/>
        <v>0</v>
      </c>
    </row>
    <row r="50" spans="1:36" ht="15.5" x14ac:dyDescent="0.35">
      <c r="A50" s="2">
        <f>FrontPage!$O$2</f>
        <v>1</v>
      </c>
      <c r="B50" s="495">
        <f t="shared" si="2"/>
        <v>202425</v>
      </c>
      <c r="C50" s="2" t="s">
        <v>46</v>
      </c>
      <c r="D50" s="2">
        <v>33.5</v>
      </c>
      <c r="E50" s="2">
        <v>3</v>
      </c>
      <c r="F50" s="3">
        <f t="shared" si="1"/>
        <v>0</v>
      </c>
      <c r="G50" s="3">
        <f t="shared" si="9"/>
        <v>0</v>
      </c>
      <c r="I50" s="2">
        <v>20</v>
      </c>
      <c r="J50" s="2">
        <v>48</v>
      </c>
      <c r="K50" s="767"/>
      <c r="Q50" s="536">
        <v>41</v>
      </c>
      <c r="R50" s="543"/>
      <c r="S50" s="544"/>
      <c r="T50" s="544">
        <v>0</v>
      </c>
      <c r="U50" s="544">
        <v>0</v>
      </c>
      <c r="V50" s="545">
        <v>0</v>
      </c>
      <c r="W50"/>
      <c r="X50" s="443">
        <v>41</v>
      </c>
      <c r="Y50" s="434"/>
      <c r="Z50" s="127"/>
      <c r="AA50" s="127">
        <v>0</v>
      </c>
      <c r="AB50" s="127">
        <v>0</v>
      </c>
      <c r="AC50" s="435">
        <v>0</v>
      </c>
      <c r="AE50" s="83">
        <f t="shared" si="3"/>
        <v>41</v>
      </c>
      <c r="AF50" s="85">
        <f t="shared" si="4"/>
        <v>0</v>
      </c>
      <c r="AG50" s="85">
        <f t="shared" si="5"/>
        <v>0</v>
      </c>
      <c r="AH50" s="85">
        <f t="shared" si="6"/>
        <v>0</v>
      </c>
      <c r="AI50" s="85">
        <f t="shared" si="7"/>
        <v>0</v>
      </c>
      <c r="AJ50" s="130">
        <f t="shared" si="8"/>
        <v>0</v>
      </c>
    </row>
    <row r="51" spans="1:36" ht="15.5" x14ac:dyDescent="0.35">
      <c r="A51" s="2">
        <f>FrontPage!$O$2</f>
        <v>1</v>
      </c>
      <c r="B51" s="495">
        <f t="shared" si="2"/>
        <v>202425</v>
      </c>
      <c r="C51" s="2" t="s">
        <v>46</v>
      </c>
      <c r="D51" s="2">
        <v>34</v>
      </c>
      <c r="E51" s="2">
        <v>3</v>
      </c>
      <c r="F51" s="3">
        <f t="shared" si="1"/>
        <v>0</v>
      </c>
      <c r="G51" s="3">
        <f t="shared" si="9"/>
        <v>0</v>
      </c>
      <c r="I51" s="2">
        <v>21</v>
      </c>
      <c r="J51" s="2">
        <v>49</v>
      </c>
      <c r="K51" s="767"/>
      <c r="Q51" s="536">
        <v>42</v>
      </c>
      <c r="R51" s="543"/>
      <c r="S51" s="544"/>
      <c r="T51" s="544">
        <v>0</v>
      </c>
      <c r="U51" s="544">
        <v>0</v>
      </c>
      <c r="V51" s="545">
        <v>0</v>
      </c>
      <c r="W51"/>
      <c r="X51" s="443">
        <v>42</v>
      </c>
      <c r="Y51" s="434"/>
      <c r="Z51" s="127"/>
      <c r="AA51" s="127">
        <v>0</v>
      </c>
      <c r="AB51" s="127">
        <v>0</v>
      </c>
      <c r="AC51" s="435">
        <v>0</v>
      </c>
      <c r="AE51" s="83">
        <f t="shared" si="3"/>
        <v>42</v>
      </c>
      <c r="AF51" s="85">
        <f t="shared" si="4"/>
        <v>0</v>
      </c>
      <c r="AG51" s="85">
        <f t="shared" si="5"/>
        <v>0</v>
      </c>
      <c r="AH51" s="85">
        <f t="shared" si="6"/>
        <v>0</v>
      </c>
      <c r="AI51" s="85">
        <f t="shared" si="7"/>
        <v>0</v>
      </c>
      <c r="AJ51" s="130">
        <f t="shared" si="8"/>
        <v>0</v>
      </c>
    </row>
    <row r="52" spans="1:36" ht="15.5" x14ac:dyDescent="0.35">
      <c r="A52" s="2">
        <f>FrontPage!$O$2</f>
        <v>1</v>
      </c>
      <c r="B52" s="495">
        <f t="shared" si="2"/>
        <v>202425</v>
      </c>
      <c r="C52" s="2" t="s">
        <v>46</v>
      </c>
      <c r="D52" s="2">
        <v>35</v>
      </c>
      <c r="E52" s="2">
        <v>3</v>
      </c>
      <c r="F52" s="3">
        <f t="shared" si="1"/>
        <v>0</v>
      </c>
      <c r="G52" s="3">
        <f t="shared" si="9"/>
        <v>0</v>
      </c>
      <c r="I52" s="2">
        <v>22</v>
      </c>
      <c r="J52" s="2">
        <v>50</v>
      </c>
      <c r="K52" s="767"/>
      <c r="Q52" s="536">
        <v>43</v>
      </c>
      <c r="R52" s="543"/>
      <c r="S52" s="544"/>
      <c r="T52" s="544">
        <v>0</v>
      </c>
      <c r="U52" s="544">
        <v>0</v>
      </c>
      <c r="V52" s="545">
        <v>0</v>
      </c>
      <c r="W52"/>
      <c r="X52" s="443">
        <v>43</v>
      </c>
      <c r="Y52" s="434"/>
      <c r="Z52" s="127"/>
      <c r="AA52" s="127">
        <v>0</v>
      </c>
      <c r="AB52" s="127">
        <v>0</v>
      </c>
      <c r="AC52" s="435">
        <v>0</v>
      </c>
      <c r="AE52" s="83">
        <f t="shared" si="3"/>
        <v>43</v>
      </c>
      <c r="AF52" s="85">
        <f t="shared" si="4"/>
        <v>0</v>
      </c>
      <c r="AG52" s="85">
        <f t="shared" si="5"/>
        <v>0</v>
      </c>
      <c r="AH52" s="85">
        <f t="shared" si="6"/>
        <v>0</v>
      </c>
      <c r="AI52" s="85">
        <f t="shared" si="7"/>
        <v>0</v>
      </c>
      <c r="AJ52" s="130">
        <f t="shared" si="8"/>
        <v>0</v>
      </c>
    </row>
    <row r="53" spans="1:36" ht="15.5" x14ac:dyDescent="0.35">
      <c r="A53" s="2">
        <f>FrontPage!$O$2</f>
        <v>1</v>
      </c>
      <c r="B53" s="495">
        <f t="shared" si="2"/>
        <v>202425</v>
      </c>
      <c r="C53" s="2" t="s">
        <v>46</v>
      </c>
      <c r="D53" s="2">
        <v>36</v>
      </c>
      <c r="E53" s="2">
        <v>3</v>
      </c>
      <c r="F53" s="3">
        <f t="shared" si="1"/>
        <v>0</v>
      </c>
      <c r="G53" s="3">
        <f t="shared" si="9"/>
        <v>0</v>
      </c>
      <c r="I53" s="2">
        <v>23</v>
      </c>
      <c r="J53" s="2">
        <v>51</v>
      </c>
      <c r="K53" s="767"/>
      <c r="Q53" s="536">
        <v>44</v>
      </c>
      <c r="R53" s="543"/>
      <c r="S53" s="544"/>
      <c r="T53" s="544">
        <v>0</v>
      </c>
      <c r="U53" s="544">
        <v>0</v>
      </c>
      <c r="V53" s="545">
        <v>0</v>
      </c>
      <c r="W53"/>
      <c r="X53" s="443">
        <v>44</v>
      </c>
      <c r="Y53" s="434"/>
      <c r="Z53" s="127"/>
      <c r="AA53" s="127">
        <v>0</v>
      </c>
      <c r="AB53" s="127">
        <v>0</v>
      </c>
      <c r="AC53" s="435">
        <v>0</v>
      </c>
      <c r="AE53" s="83">
        <f t="shared" si="3"/>
        <v>44</v>
      </c>
      <c r="AF53" s="85">
        <f t="shared" si="4"/>
        <v>0</v>
      </c>
      <c r="AG53" s="85">
        <f t="shared" si="5"/>
        <v>0</v>
      </c>
      <c r="AH53" s="85">
        <f t="shared" si="6"/>
        <v>0</v>
      </c>
      <c r="AI53" s="85">
        <f t="shared" si="7"/>
        <v>0</v>
      </c>
      <c r="AJ53" s="130">
        <f t="shared" si="8"/>
        <v>0</v>
      </c>
    </row>
    <row r="54" spans="1:36" ht="15.5" x14ac:dyDescent="0.35">
      <c r="A54" s="2">
        <f>FrontPage!$O$2</f>
        <v>1</v>
      </c>
      <c r="B54" s="495">
        <f t="shared" si="2"/>
        <v>202425</v>
      </c>
      <c r="C54" s="2" t="s">
        <v>46</v>
      </c>
      <c r="D54" s="2">
        <v>37</v>
      </c>
      <c r="E54" s="2">
        <v>3</v>
      </c>
      <c r="F54" s="3">
        <f t="shared" si="1"/>
        <v>0</v>
      </c>
      <c r="G54" s="3">
        <f t="shared" si="9"/>
        <v>0</v>
      </c>
      <c r="I54" s="2">
        <v>24</v>
      </c>
      <c r="J54" s="2">
        <v>52</v>
      </c>
      <c r="K54" s="767"/>
      <c r="Q54" s="536">
        <v>45</v>
      </c>
      <c r="R54" s="543"/>
      <c r="S54" s="544"/>
      <c r="T54" s="544">
        <v>0</v>
      </c>
      <c r="U54" s="544">
        <v>0</v>
      </c>
      <c r="V54" s="545">
        <v>0</v>
      </c>
      <c r="W54"/>
      <c r="X54" s="443">
        <v>45</v>
      </c>
      <c r="Y54" s="434"/>
      <c r="Z54" s="127"/>
      <c r="AA54" s="127">
        <v>0</v>
      </c>
      <c r="AB54" s="127">
        <v>0</v>
      </c>
      <c r="AC54" s="435">
        <v>0</v>
      </c>
      <c r="AE54" s="83">
        <f t="shared" si="3"/>
        <v>45</v>
      </c>
      <c r="AF54" s="85">
        <f t="shared" si="4"/>
        <v>0</v>
      </c>
      <c r="AG54" s="85">
        <f t="shared" si="5"/>
        <v>0</v>
      </c>
      <c r="AH54" s="85">
        <f t="shared" si="6"/>
        <v>0</v>
      </c>
      <c r="AI54" s="85">
        <f t="shared" si="7"/>
        <v>0</v>
      </c>
      <c r="AJ54" s="130">
        <f t="shared" si="8"/>
        <v>0</v>
      </c>
    </row>
    <row r="55" spans="1:36" ht="15.5" x14ac:dyDescent="0.35">
      <c r="A55" s="2">
        <f>FrontPage!$O$2</f>
        <v>1</v>
      </c>
      <c r="B55" s="495">
        <f t="shared" si="2"/>
        <v>202425</v>
      </c>
      <c r="C55" s="2" t="s">
        <v>46</v>
      </c>
      <c r="D55" s="2">
        <v>38</v>
      </c>
      <c r="E55" s="2">
        <v>3</v>
      </c>
      <c r="F55" s="3">
        <f t="shared" si="1"/>
        <v>0</v>
      </c>
      <c r="G55" s="3">
        <f t="shared" si="9"/>
        <v>0</v>
      </c>
      <c r="I55" s="2">
        <v>25</v>
      </c>
      <c r="J55" s="2">
        <v>53</v>
      </c>
      <c r="K55" s="767"/>
      <c r="Q55" s="536">
        <v>46</v>
      </c>
      <c r="R55" s="543"/>
      <c r="S55" s="544"/>
      <c r="T55" s="544">
        <v>0</v>
      </c>
      <c r="U55" s="544">
        <v>0</v>
      </c>
      <c r="V55" s="545">
        <v>0</v>
      </c>
      <c r="W55"/>
      <c r="X55" s="443">
        <v>46</v>
      </c>
      <c r="Y55" s="434"/>
      <c r="Z55" s="127"/>
      <c r="AA55" s="127">
        <v>0</v>
      </c>
      <c r="AB55" s="127">
        <v>0</v>
      </c>
      <c r="AC55" s="435">
        <v>0</v>
      </c>
      <c r="AE55" s="83">
        <f t="shared" si="3"/>
        <v>46</v>
      </c>
      <c r="AF55" s="85">
        <f t="shared" si="4"/>
        <v>0</v>
      </c>
      <c r="AG55" s="85">
        <f t="shared" si="5"/>
        <v>0</v>
      </c>
      <c r="AH55" s="85">
        <f t="shared" si="6"/>
        <v>0</v>
      </c>
      <c r="AI55" s="85">
        <f t="shared" si="7"/>
        <v>0</v>
      </c>
      <c r="AJ55" s="130">
        <f t="shared" si="8"/>
        <v>0</v>
      </c>
    </row>
    <row r="56" spans="1:36" ht="15.5" x14ac:dyDescent="0.35">
      <c r="A56" s="2">
        <f>FrontPage!$O$2</f>
        <v>1</v>
      </c>
      <c r="B56" s="495">
        <f t="shared" si="2"/>
        <v>202425</v>
      </c>
      <c r="C56" s="2" t="s">
        <v>46</v>
      </c>
      <c r="D56" s="2">
        <v>39</v>
      </c>
      <c r="E56" s="2">
        <v>3</v>
      </c>
      <c r="F56" s="3">
        <f t="shared" si="1"/>
        <v>0</v>
      </c>
      <c r="G56" s="3">
        <f t="shared" si="9"/>
        <v>0</v>
      </c>
      <c r="I56" s="2">
        <v>26</v>
      </c>
      <c r="J56" s="2">
        <v>54</v>
      </c>
      <c r="K56" s="767"/>
      <c r="Q56" s="536">
        <v>47</v>
      </c>
      <c r="R56" s="543"/>
      <c r="S56" s="544"/>
      <c r="T56" s="544">
        <v>0</v>
      </c>
      <c r="U56" s="544">
        <v>0</v>
      </c>
      <c r="V56" s="545">
        <v>0</v>
      </c>
      <c r="W56"/>
      <c r="X56" s="443">
        <v>47</v>
      </c>
      <c r="Y56" s="434"/>
      <c r="Z56" s="127"/>
      <c r="AA56" s="127">
        <v>0</v>
      </c>
      <c r="AB56" s="127">
        <v>0</v>
      </c>
      <c r="AC56" s="435">
        <v>0</v>
      </c>
      <c r="AE56" s="83">
        <f t="shared" si="3"/>
        <v>47</v>
      </c>
      <c r="AF56" s="85">
        <f t="shared" si="4"/>
        <v>0</v>
      </c>
      <c r="AG56" s="85">
        <f t="shared" si="5"/>
        <v>0</v>
      </c>
      <c r="AH56" s="85">
        <f t="shared" si="6"/>
        <v>0</v>
      </c>
      <c r="AI56" s="85">
        <f t="shared" si="7"/>
        <v>0</v>
      </c>
      <c r="AJ56" s="130">
        <f t="shared" si="8"/>
        <v>0</v>
      </c>
    </row>
    <row r="57" spans="1:36" ht="15.5" x14ac:dyDescent="0.35">
      <c r="A57" s="2">
        <f>FrontPage!$O$2</f>
        <v>1</v>
      </c>
      <c r="B57" s="495">
        <f t="shared" si="2"/>
        <v>202425</v>
      </c>
      <c r="C57" s="2" t="s">
        <v>46</v>
      </c>
      <c r="D57" s="2">
        <v>40</v>
      </c>
      <c r="E57" s="2">
        <v>3</v>
      </c>
      <c r="F57" s="3">
        <f t="shared" si="1"/>
        <v>0</v>
      </c>
      <c r="G57" s="3">
        <f t="shared" si="9"/>
        <v>0</v>
      </c>
      <c r="I57" s="2">
        <v>27</v>
      </c>
      <c r="J57" s="2">
        <v>55</v>
      </c>
      <c r="K57" s="767"/>
      <c r="Q57" s="536">
        <v>48</v>
      </c>
      <c r="R57" s="543"/>
      <c r="S57" s="544"/>
      <c r="T57" s="544">
        <v>0</v>
      </c>
      <c r="U57" s="544">
        <v>0</v>
      </c>
      <c r="V57" s="545">
        <v>0</v>
      </c>
      <c r="W57"/>
      <c r="X57" s="443">
        <v>48</v>
      </c>
      <c r="Y57" s="434"/>
      <c r="Z57" s="127"/>
      <c r="AA57" s="127">
        <v>0</v>
      </c>
      <c r="AB57" s="127">
        <v>0</v>
      </c>
      <c r="AC57" s="435">
        <v>0</v>
      </c>
      <c r="AE57" s="83">
        <f t="shared" si="3"/>
        <v>48</v>
      </c>
      <c r="AF57" s="85">
        <f t="shared" si="4"/>
        <v>0</v>
      </c>
      <c r="AG57" s="85">
        <f t="shared" si="5"/>
        <v>0</v>
      </c>
      <c r="AH57" s="85">
        <f t="shared" si="6"/>
        <v>0</v>
      </c>
      <c r="AI57" s="85">
        <f t="shared" si="7"/>
        <v>0</v>
      </c>
      <c r="AJ57" s="130">
        <f t="shared" si="8"/>
        <v>0</v>
      </c>
    </row>
    <row r="58" spans="1:36" ht="15.5" x14ac:dyDescent="0.35">
      <c r="A58" s="2">
        <f>FrontPage!$O$2</f>
        <v>1</v>
      </c>
      <c r="B58" s="495">
        <f t="shared" si="2"/>
        <v>202425</v>
      </c>
      <c r="C58" s="2" t="s">
        <v>46</v>
      </c>
      <c r="D58" s="2">
        <v>41</v>
      </c>
      <c r="E58" s="2">
        <v>3</v>
      </c>
      <c r="F58" s="3">
        <f t="shared" si="1"/>
        <v>0</v>
      </c>
      <c r="G58" s="3">
        <f t="shared" si="9"/>
        <v>0</v>
      </c>
      <c r="I58" s="2">
        <v>28</v>
      </c>
      <c r="J58" s="2">
        <v>56</v>
      </c>
      <c r="K58" s="767"/>
      <c r="Q58" s="536">
        <v>49</v>
      </c>
      <c r="R58" s="543"/>
      <c r="S58" s="544"/>
      <c r="T58" s="544">
        <v>0</v>
      </c>
      <c r="U58" s="544">
        <v>0</v>
      </c>
      <c r="V58" s="545">
        <v>0</v>
      </c>
      <c r="W58"/>
      <c r="X58" s="443">
        <v>49</v>
      </c>
      <c r="Y58" s="434"/>
      <c r="Z58" s="127"/>
      <c r="AA58" s="127">
        <v>0</v>
      </c>
      <c r="AB58" s="127">
        <v>0</v>
      </c>
      <c r="AC58" s="435">
        <v>0</v>
      </c>
      <c r="AE58" s="83">
        <f t="shared" si="3"/>
        <v>49</v>
      </c>
      <c r="AF58" s="85">
        <f t="shared" si="4"/>
        <v>0</v>
      </c>
      <c r="AG58" s="85">
        <f t="shared" si="5"/>
        <v>0</v>
      </c>
      <c r="AH58" s="85">
        <f t="shared" si="6"/>
        <v>0</v>
      </c>
      <c r="AI58" s="85">
        <f t="shared" si="7"/>
        <v>0</v>
      </c>
      <c r="AJ58" s="130">
        <f t="shared" si="8"/>
        <v>0</v>
      </c>
    </row>
    <row r="59" spans="1:36" ht="15.5" x14ac:dyDescent="0.35">
      <c r="A59" s="2">
        <f>FrontPage!$O$2</f>
        <v>1</v>
      </c>
      <c r="B59" s="495">
        <f t="shared" si="2"/>
        <v>202425</v>
      </c>
      <c r="C59" s="2" t="s">
        <v>46</v>
      </c>
      <c r="D59" s="2">
        <v>42</v>
      </c>
      <c r="E59" s="2">
        <v>3</v>
      </c>
      <c r="F59" s="3">
        <f t="shared" si="1"/>
        <v>0</v>
      </c>
      <c r="G59" s="3">
        <f t="shared" si="9"/>
        <v>0</v>
      </c>
      <c r="I59" s="2">
        <v>29</v>
      </c>
      <c r="J59" s="2">
        <v>57</v>
      </c>
      <c r="K59" s="767"/>
      <c r="Q59" s="536">
        <v>50</v>
      </c>
      <c r="R59" s="543"/>
      <c r="S59" s="544"/>
      <c r="T59" s="544">
        <v>0</v>
      </c>
      <c r="U59" s="544">
        <v>0</v>
      </c>
      <c r="V59" s="545">
        <v>0</v>
      </c>
      <c r="W59"/>
      <c r="X59" s="443">
        <v>50</v>
      </c>
      <c r="Y59" s="434"/>
      <c r="Z59" s="127"/>
      <c r="AA59" s="127">
        <v>0</v>
      </c>
      <c r="AB59" s="127">
        <v>0</v>
      </c>
      <c r="AC59" s="435">
        <v>0</v>
      </c>
      <c r="AE59" s="84">
        <f t="shared" si="3"/>
        <v>50</v>
      </c>
      <c r="AF59" s="131">
        <f t="shared" si="4"/>
        <v>0</v>
      </c>
      <c r="AG59" s="131">
        <f t="shared" si="5"/>
        <v>0</v>
      </c>
      <c r="AH59" s="131">
        <f t="shared" si="6"/>
        <v>0</v>
      </c>
      <c r="AI59" s="131">
        <f t="shared" si="7"/>
        <v>0</v>
      </c>
      <c r="AJ59" s="132">
        <f t="shared" si="8"/>
        <v>0</v>
      </c>
    </row>
    <row r="60" spans="1:36" x14ac:dyDescent="0.25">
      <c r="A60" s="2">
        <f>FrontPage!$O$2</f>
        <v>1</v>
      </c>
      <c r="B60" s="495">
        <f t="shared" si="2"/>
        <v>202425</v>
      </c>
      <c r="C60" s="2" t="s">
        <v>46</v>
      </c>
      <c r="D60" s="2">
        <v>43</v>
      </c>
      <c r="E60" s="2">
        <v>3</v>
      </c>
      <c r="F60" s="3">
        <f t="shared" si="1"/>
        <v>0</v>
      </c>
      <c r="G60" s="3">
        <f t="shared" si="9"/>
        <v>0</v>
      </c>
      <c r="I60" s="2">
        <v>30</v>
      </c>
      <c r="J60" s="2">
        <v>58</v>
      </c>
      <c r="K60" s="767"/>
      <c r="Q60" s="533">
        <v>17.100000000000001</v>
      </c>
      <c r="R60" s="546">
        <v>0</v>
      </c>
      <c r="S60" s="547"/>
      <c r="T60" s="547"/>
      <c r="U60" s="547"/>
      <c r="V60" s="548"/>
      <c r="X60" s="436">
        <v>17.100000000000001</v>
      </c>
      <c r="Y60" s="437">
        <v>0</v>
      </c>
      <c r="Z60" s="438"/>
      <c r="AA60" s="438"/>
      <c r="AB60" s="438"/>
      <c r="AC60" s="439"/>
    </row>
    <row r="61" spans="1:36" x14ac:dyDescent="0.25">
      <c r="A61" s="2">
        <f>FrontPage!$O$2</f>
        <v>1</v>
      </c>
      <c r="B61" s="495">
        <f t="shared" si="2"/>
        <v>202425</v>
      </c>
      <c r="C61" s="2" t="s">
        <v>46</v>
      </c>
      <c r="D61" s="2">
        <v>44</v>
      </c>
      <c r="E61" s="2">
        <v>3</v>
      </c>
      <c r="F61" s="3">
        <f t="shared" si="1"/>
        <v>0</v>
      </c>
      <c r="G61" s="3">
        <f t="shared" si="9"/>
        <v>0</v>
      </c>
      <c r="I61" s="2">
        <v>31</v>
      </c>
      <c r="J61" s="2">
        <v>59</v>
      </c>
      <c r="K61" s="767"/>
    </row>
    <row r="62" spans="1:36" x14ac:dyDescent="0.25">
      <c r="A62" s="2">
        <f>FrontPage!$O$2</f>
        <v>1</v>
      </c>
      <c r="B62" s="495">
        <f t="shared" si="2"/>
        <v>202425</v>
      </c>
      <c r="C62" s="2" t="s">
        <v>46</v>
      </c>
      <c r="D62" s="2">
        <v>45</v>
      </c>
      <c r="E62" s="2">
        <v>3</v>
      </c>
      <c r="F62" s="3">
        <f t="shared" si="1"/>
        <v>0</v>
      </c>
      <c r="G62" s="3">
        <f t="shared" si="9"/>
        <v>0</v>
      </c>
      <c r="I62" s="2">
        <v>32</v>
      </c>
      <c r="J62" s="2">
        <v>60</v>
      </c>
      <c r="K62" s="767"/>
    </row>
    <row r="63" spans="1:36" x14ac:dyDescent="0.25">
      <c r="A63" s="2">
        <f>FrontPage!$O$2</f>
        <v>1</v>
      </c>
      <c r="B63" s="495">
        <f t="shared" si="2"/>
        <v>202425</v>
      </c>
      <c r="C63" s="2" t="s">
        <v>46</v>
      </c>
      <c r="D63" s="2">
        <v>46</v>
      </c>
      <c r="E63" s="2">
        <v>3</v>
      </c>
      <c r="F63" s="3">
        <f t="shared" si="1"/>
        <v>0</v>
      </c>
      <c r="G63" s="3">
        <f t="shared" si="9"/>
        <v>2</v>
      </c>
      <c r="I63" s="2">
        <v>33</v>
      </c>
      <c r="J63" s="2">
        <v>61</v>
      </c>
      <c r="K63" s="767"/>
    </row>
    <row r="64" spans="1:36" x14ac:dyDescent="0.25">
      <c r="A64" s="2">
        <f>FrontPage!$O$2</f>
        <v>1</v>
      </c>
      <c r="B64" s="495">
        <f t="shared" si="2"/>
        <v>202425</v>
      </c>
      <c r="C64" s="2" t="s">
        <v>46</v>
      </c>
      <c r="D64" s="2">
        <v>47</v>
      </c>
      <c r="E64" s="2">
        <v>3</v>
      </c>
      <c r="F64" s="3">
        <f t="shared" si="1"/>
        <v>0</v>
      </c>
      <c r="G64" s="3">
        <f t="shared" si="9"/>
        <v>0</v>
      </c>
      <c r="I64" s="2">
        <v>34</v>
      </c>
      <c r="J64" s="2">
        <v>62</v>
      </c>
      <c r="K64" s="767"/>
    </row>
    <row r="65" spans="1:11" x14ac:dyDescent="0.25">
      <c r="A65" s="2">
        <f>FrontPage!$O$2</f>
        <v>1</v>
      </c>
      <c r="B65" s="495">
        <f t="shared" si="2"/>
        <v>202425</v>
      </c>
      <c r="C65" s="2" t="s">
        <v>46</v>
      </c>
      <c r="D65" s="2">
        <v>48</v>
      </c>
      <c r="E65" s="2">
        <v>3</v>
      </c>
      <c r="F65" s="3">
        <f t="shared" si="1"/>
        <v>0</v>
      </c>
      <c r="G65" s="3">
        <f t="shared" si="9"/>
        <v>0</v>
      </c>
      <c r="I65" s="2">
        <v>35</v>
      </c>
      <c r="J65" s="2">
        <v>63</v>
      </c>
      <c r="K65" s="767"/>
    </row>
    <row r="66" spans="1:11" x14ac:dyDescent="0.25">
      <c r="A66" s="2">
        <f>FrontPage!$O$2</f>
        <v>1</v>
      </c>
      <c r="B66" s="495">
        <f t="shared" si="2"/>
        <v>202425</v>
      </c>
      <c r="C66" s="2" t="s">
        <v>46</v>
      </c>
      <c r="D66" s="2">
        <v>49</v>
      </c>
      <c r="E66" s="2">
        <v>3</v>
      </c>
      <c r="F66" s="3">
        <f t="shared" si="1"/>
        <v>0</v>
      </c>
      <c r="G66" s="3">
        <f t="shared" si="9"/>
        <v>0</v>
      </c>
      <c r="I66" s="2">
        <v>36</v>
      </c>
      <c r="J66" s="2">
        <v>64</v>
      </c>
      <c r="K66" s="767"/>
    </row>
    <row r="67" spans="1:11" x14ac:dyDescent="0.25">
      <c r="A67" s="2">
        <f>FrontPage!$O$2</f>
        <v>1</v>
      </c>
      <c r="B67" s="495">
        <f t="shared" si="2"/>
        <v>202425</v>
      </c>
      <c r="C67" s="2" t="s">
        <v>46</v>
      </c>
      <c r="D67" s="2">
        <v>50</v>
      </c>
      <c r="E67" s="2">
        <v>3</v>
      </c>
      <c r="F67" s="3">
        <f t="shared" si="1"/>
        <v>0</v>
      </c>
      <c r="G67" s="3">
        <f t="shared" si="9"/>
        <v>0</v>
      </c>
      <c r="I67" s="2">
        <v>37</v>
      </c>
      <c r="J67" s="2">
        <v>65</v>
      </c>
      <c r="K67" s="768"/>
    </row>
    <row r="68" spans="1:11" x14ac:dyDescent="0.25">
      <c r="A68" s="2">
        <f>FrontPage!$O$2</f>
        <v>1</v>
      </c>
      <c r="B68" s="495">
        <f t="shared" si="2"/>
        <v>202425</v>
      </c>
      <c r="C68" s="2" t="s">
        <v>46</v>
      </c>
      <c r="D68" s="2">
        <v>19</v>
      </c>
      <c r="E68" s="2">
        <v>4</v>
      </c>
      <c r="F68" s="3">
        <f t="shared" si="1"/>
        <v>0</v>
      </c>
      <c r="G68" s="3">
        <f t="shared" ref="G68:G105" si="10">IF(VLOOKUP(D68,Page2,E68+1,FALSE)="",0,VLOOKUP(D68,Page2,E68+1,FALSE))</f>
        <v>0</v>
      </c>
      <c r="I68" s="2">
        <v>1</v>
      </c>
      <c r="J68" s="2">
        <v>66</v>
      </c>
      <c r="K68" s="769"/>
    </row>
    <row r="69" spans="1:11" x14ac:dyDescent="0.25">
      <c r="A69" s="2">
        <f>FrontPage!$O$2</f>
        <v>1</v>
      </c>
      <c r="B69" s="495">
        <f t="shared" si="2"/>
        <v>202425</v>
      </c>
      <c r="C69" s="2" t="s">
        <v>46</v>
      </c>
      <c r="D69" s="2">
        <v>20</v>
      </c>
      <c r="E69" s="2">
        <v>4</v>
      </c>
      <c r="F69" s="3">
        <f t="shared" ref="F69:F132" si="11">UANumber</f>
        <v>0</v>
      </c>
      <c r="G69" s="3">
        <f t="shared" si="10"/>
        <v>0</v>
      </c>
      <c r="I69" s="2">
        <v>2</v>
      </c>
      <c r="J69" s="2">
        <v>67</v>
      </c>
      <c r="K69" s="770"/>
    </row>
    <row r="70" spans="1:11" x14ac:dyDescent="0.25">
      <c r="A70" s="2">
        <f>FrontPage!$O$2</f>
        <v>1</v>
      </c>
      <c r="B70" s="495">
        <f t="shared" ref="B70:B133" si="12">B69</f>
        <v>202425</v>
      </c>
      <c r="C70" s="2" t="s">
        <v>46</v>
      </c>
      <c r="D70" s="2">
        <v>21</v>
      </c>
      <c r="E70" s="2">
        <v>4</v>
      </c>
      <c r="F70" s="3">
        <f t="shared" si="11"/>
        <v>0</v>
      </c>
      <c r="G70" s="3">
        <f t="shared" si="10"/>
        <v>0</v>
      </c>
      <c r="I70" s="2">
        <v>3</v>
      </c>
      <c r="J70" s="2">
        <v>68</v>
      </c>
      <c r="K70" s="770"/>
    </row>
    <row r="71" spans="1:11" x14ac:dyDescent="0.25">
      <c r="A71" s="2">
        <f>FrontPage!$O$2</f>
        <v>1</v>
      </c>
      <c r="B71" s="495">
        <f t="shared" si="12"/>
        <v>202425</v>
      </c>
      <c r="C71" s="2" t="s">
        <v>46</v>
      </c>
      <c r="D71" s="2">
        <v>22</v>
      </c>
      <c r="E71" s="2">
        <v>4</v>
      </c>
      <c r="F71" s="3">
        <f t="shared" si="11"/>
        <v>0</v>
      </c>
      <c r="G71" s="3">
        <f t="shared" si="10"/>
        <v>0</v>
      </c>
      <c r="I71" s="2">
        <v>4</v>
      </c>
      <c r="J71" s="2">
        <v>69</v>
      </c>
      <c r="K71" s="770"/>
    </row>
    <row r="72" spans="1:11" x14ac:dyDescent="0.25">
      <c r="A72" s="2">
        <f>FrontPage!$O$2</f>
        <v>1</v>
      </c>
      <c r="B72" s="495">
        <f t="shared" si="12"/>
        <v>202425</v>
      </c>
      <c r="C72" s="2" t="s">
        <v>46</v>
      </c>
      <c r="D72" s="2">
        <v>23</v>
      </c>
      <c r="E72" s="2">
        <v>4</v>
      </c>
      <c r="F72" s="3">
        <f t="shared" si="11"/>
        <v>0</v>
      </c>
      <c r="G72" s="3">
        <f t="shared" si="10"/>
        <v>0</v>
      </c>
      <c r="I72" s="2">
        <v>5</v>
      </c>
      <c r="J72" s="2">
        <v>70</v>
      </c>
      <c r="K72" s="770"/>
    </row>
    <row r="73" spans="1:11" x14ac:dyDescent="0.25">
      <c r="A73" s="2">
        <f>FrontPage!$O$2</f>
        <v>1</v>
      </c>
      <c r="B73" s="495">
        <f t="shared" si="12"/>
        <v>202425</v>
      </c>
      <c r="C73" s="2" t="s">
        <v>46</v>
      </c>
      <c r="D73" s="2">
        <v>25</v>
      </c>
      <c r="E73" s="2">
        <v>4</v>
      </c>
      <c r="F73" s="3">
        <f t="shared" si="11"/>
        <v>0</v>
      </c>
      <c r="G73" s="3">
        <f t="shared" si="10"/>
        <v>0</v>
      </c>
      <c r="I73" s="2">
        <v>7</v>
      </c>
      <c r="J73" s="2">
        <v>71</v>
      </c>
      <c r="K73" s="770"/>
    </row>
    <row r="74" spans="1:11" x14ac:dyDescent="0.25">
      <c r="A74" s="2">
        <f>FrontPage!$O$2</f>
        <v>1</v>
      </c>
      <c r="B74" s="495">
        <f t="shared" si="12"/>
        <v>202425</v>
      </c>
      <c r="C74" s="2" t="s">
        <v>46</v>
      </c>
      <c r="D74" s="2">
        <v>26</v>
      </c>
      <c r="E74" s="2">
        <v>4</v>
      </c>
      <c r="F74" s="3">
        <f t="shared" si="11"/>
        <v>0</v>
      </c>
      <c r="G74" s="3">
        <f t="shared" si="10"/>
        <v>0</v>
      </c>
      <c r="I74" s="2">
        <v>8</v>
      </c>
      <c r="J74" s="2">
        <v>72</v>
      </c>
      <c r="K74" s="770"/>
    </row>
    <row r="75" spans="1:11" x14ac:dyDescent="0.25">
      <c r="A75" s="2">
        <f>FrontPage!$O$2</f>
        <v>1</v>
      </c>
      <c r="B75" s="495">
        <f t="shared" si="12"/>
        <v>202425</v>
      </c>
      <c r="C75" s="2" t="s">
        <v>46</v>
      </c>
      <c r="D75" s="2">
        <v>27</v>
      </c>
      <c r="E75" s="2">
        <v>4</v>
      </c>
      <c r="F75" s="3">
        <f t="shared" si="11"/>
        <v>0</v>
      </c>
      <c r="G75" s="3">
        <f t="shared" si="10"/>
        <v>0</v>
      </c>
      <c r="I75" s="2">
        <v>9</v>
      </c>
      <c r="J75" s="2">
        <v>73</v>
      </c>
      <c r="K75" s="770"/>
    </row>
    <row r="76" spans="1:11" x14ac:dyDescent="0.25">
      <c r="A76" s="2">
        <f>FrontPage!$O$2</f>
        <v>1</v>
      </c>
      <c r="B76" s="495">
        <f t="shared" si="12"/>
        <v>202425</v>
      </c>
      <c r="C76" s="2" t="s">
        <v>46</v>
      </c>
      <c r="D76" s="2">
        <v>28</v>
      </c>
      <c r="E76" s="2">
        <v>4</v>
      </c>
      <c r="F76" s="3">
        <f t="shared" si="11"/>
        <v>0</v>
      </c>
      <c r="G76" s="3">
        <f t="shared" si="10"/>
        <v>0</v>
      </c>
      <c r="I76" s="2">
        <v>10</v>
      </c>
      <c r="J76" s="2">
        <v>74</v>
      </c>
      <c r="K76" s="770"/>
    </row>
    <row r="77" spans="1:11" x14ac:dyDescent="0.25">
      <c r="A77" s="2">
        <f>FrontPage!$O$2</f>
        <v>1</v>
      </c>
      <c r="B77" s="495">
        <f t="shared" si="12"/>
        <v>202425</v>
      </c>
      <c r="C77" s="2" t="s">
        <v>46</v>
      </c>
      <c r="D77" s="2">
        <v>29</v>
      </c>
      <c r="E77" s="2">
        <v>4</v>
      </c>
      <c r="F77" s="3">
        <f t="shared" si="11"/>
        <v>0</v>
      </c>
      <c r="G77" s="3">
        <f t="shared" si="10"/>
        <v>0</v>
      </c>
      <c r="I77" s="2">
        <v>11</v>
      </c>
      <c r="J77" s="2">
        <v>75</v>
      </c>
      <c r="K77" s="770"/>
    </row>
    <row r="78" spans="1:11" x14ac:dyDescent="0.25">
      <c r="A78" s="2">
        <f>FrontPage!$O$2</f>
        <v>1</v>
      </c>
      <c r="B78" s="495">
        <f t="shared" si="12"/>
        <v>202425</v>
      </c>
      <c r="C78" s="2" t="s">
        <v>46</v>
      </c>
      <c r="D78" s="2">
        <v>30</v>
      </c>
      <c r="E78" s="2">
        <v>4</v>
      </c>
      <c r="F78" s="3">
        <f t="shared" si="11"/>
        <v>0</v>
      </c>
      <c r="G78" s="3">
        <f t="shared" si="10"/>
        <v>0</v>
      </c>
      <c r="I78" s="2">
        <v>12</v>
      </c>
      <c r="J78" s="2">
        <v>76</v>
      </c>
      <c r="K78" s="770"/>
    </row>
    <row r="79" spans="1:11" x14ac:dyDescent="0.25">
      <c r="A79" s="2">
        <f>FrontPage!$O$2</f>
        <v>1</v>
      </c>
      <c r="B79" s="495">
        <f t="shared" si="12"/>
        <v>202425</v>
      </c>
      <c r="C79" s="2" t="s">
        <v>46</v>
      </c>
      <c r="D79" s="2">
        <v>30.1</v>
      </c>
      <c r="E79" s="2">
        <v>4</v>
      </c>
      <c r="F79" s="3">
        <f t="shared" si="11"/>
        <v>0</v>
      </c>
      <c r="G79" s="3">
        <f t="shared" si="10"/>
        <v>0</v>
      </c>
      <c r="I79" s="2">
        <v>13</v>
      </c>
      <c r="J79" s="2">
        <v>77</v>
      </c>
      <c r="K79" s="770"/>
    </row>
    <row r="80" spans="1:11" x14ac:dyDescent="0.25">
      <c r="A80" s="2">
        <f>FrontPage!$O$2</f>
        <v>1</v>
      </c>
      <c r="B80" s="495">
        <f t="shared" si="12"/>
        <v>202425</v>
      </c>
      <c r="C80" s="2" t="s">
        <v>46</v>
      </c>
      <c r="D80" s="2">
        <v>30.2</v>
      </c>
      <c r="E80" s="2">
        <v>4</v>
      </c>
      <c r="F80" s="3">
        <f t="shared" si="11"/>
        <v>0</v>
      </c>
      <c r="G80" s="3">
        <f t="shared" si="10"/>
        <v>0</v>
      </c>
      <c r="I80" s="2">
        <v>14</v>
      </c>
      <c r="J80" s="2">
        <v>78</v>
      </c>
      <c r="K80" s="770"/>
    </row>
    <row r="81" spans="1:11" x14ac:dyDescent="0.25">
      <c r="A81" s="2">
        <f>FrontPage!$O$2</f>
        <v>1</v>
      </c>
      <c r="B81" s="495">
        <f t="shared" si="12"/>
        <v>202425</v>
      </c>
      <c r="C81" s="2" t="s">
        <v>46</v>
      </c>
      <c r="D81" s="2">
        <v>31</v>
      </c>
      <c r="E81" s="2">
        <v>4</v>
      </c>
      <c r="F81" s="3">
        <f t="shared" si="11"/>
        <v>0</v>
      </c>
      <c r="G81" s="3">
        <f t="shared" si="10"/>
        <v>0</v>
      </c>
      <c r="I81" s="2">
        <v>15</v>
      </c>
      <c r="J81" s="2">
        <v>79</v>
      </c>
      <c r="K81" s="770"/>
    </row>
    <row r="82" spans="1:11" x14ac:dyDescent="0.25">
      <c r="A82" s="2">
        <f>FrontPage!$O$2</f>
        <v>1</v>
      </c>
      <c r="B82" s="495">
        <f t="shared" si="12"/>
        <v>202425</v>
      </c>
      <c r="C82" s="2" t="s">
        <v>46</v>
      </c>
      <c r="D82" s="2">
        <v>31.1</v>
      </c>
      <c r="E82" s="2">
        <v>4</v>
      </c>
      <c r="F82" s="3">
        <f t="shared" si="11"/>
        <v>0</v>
      </c>
      <c r="G82" s="3">
        <f t="shared" si="10"/>
        <v>0</v>
      </c>
      <c r="I82" s="2">
        <v>16</v>
      </c>
      <c r="J82" s="2">
        <v>80</v>
      </c>
      <c r="K82" s="770"/>
    </row>
    <row r="83" spans="1:11" x14ac:dyDescent="0.25">
      <c r="A83" s="2">
        <f>FrontPage!$O$2</f>
        <v>1</v>
      </c>
      <c r="B83" s="495">
        <f t="shared" si="12"/>
        <v>202425</v>
      </c>
      <c r="C83" s="2" t="s">
        <v>46</v>
      </c>
      <c r="D83" s="2">
        <v>31.2</v>
      </c>
      <c r="E83" s="2">
        <v>4</v>
      </c>
      <c r="F83" s="3">
        <f t="shared" si="11"/>
        <v>0</v>
      </c>
      <c r="G83" s="3">
        <f t="shared" si="10"/>
        <v>0</v>
      </c>
      <c r="I83" s="2">
        <v>17</v>
      </c>
      <c r="J83" s="2">
        <v>81</v>
      </c>
      <c r="K83" s="770"/>
    </row>
    <row r="84" spans="1:11" x14ac:dyDescent="0.25">
      <c r="A84" s="2">
        <f>FrontPage!$O$2</f>
        <v>1</v>
      </c>
      <c r="B84" s="495">
        <f t="shared" si="12"/>
        <v>202425</v>
      </c>
      <c r="C84" s="2" t="s">
        <v>46</v>
      </c>
      <c r="D84" s="2">
        <v>32</v>
      </c>
      <c r="E84" s="2">
        <v>4</v>
      </c>
      <c r="F84" s="3">
        <f t="shared" si="11"/>
        <v>0</v>
      </c>
      <c r="G84" s="3">
        <f t="shared" si="10"/>
        <v>0</v>
      </c>
      <c r="I84" s="2">
        <v>18</v>
      </c>
      <c r="J84" s="2">
        <v>82</v>
      </c>
      <c r="K84" s="770"/>
    </row>
    <row r="85" spans="1:11" x14ac:dyDescent="0.25">
      <c r="A85" s="2">
        <f>FrontPage!$O$2</f>
        <v>1</v>
      </c>
      <c r="B85" s="495">
        <f t="shared" si="12"/>
        <v>202425</v>
      </c>
      <c r="C85" s="2" t="s">
        <v>46</v>
      </c>
      <c r="D85" s="2">
        <v>33</v>
      </c>
      <c r="E85" s="2">
        <v>4</v>
      </c>
      <c r="F85" s="3">
        <f t="shared" si="11"/>
        <v>0</v>
      </c>
      <c r="G85" s="3">
        <f t="shared" si="10"/>
        <v>0</v>
      </c>
      <c r="I85" s="2">
        <v>19</v>
      </c>
      <c r="J85" s="2">
        <v>83</v>
      </c>
      <c r="K85" s="770"/>
    </row>
    <row r="86" spans="1:11" x14ac:dyDescent="0.25">
      <c r="A86" s="2">
        <f>FrontPage!$O$2</f>
        <v>1</v>
      </c>
      <c r="B86" s="495">
        <f t="shared" si="12"/>
        <v>202425</v>
      </c>
      <c r="C86" s="2" t="s">
        <v>46</v>
      </c>
      <c r="D86" s="2">
        <v>33.5</v>
      </c>
      <c r="E86" s="2">
        <v>4</v>
      </c>
      <c r="F86" s="3">
        <f t="shared" si="11"/>
        <v>0</v>
      </c>
      <c r="G86" s="3">
        <f t="shared" si="10"/>
        <v>0</v>
      </c>
      <c r="I86" s="2">
        <v>20</v>
      </c>
      <c r="J86" s="2">
        <v>84</v>
      </c>
      <c r="K86" s="770"/>
    </row>
    <row r="87" spans="1:11" x14ac:dyDescent="0.25">
      <c r="A87" s="2">
        <f>FrontPage!$O$2</f>
        <v>1</v>
      </c>
      <c r="B87" s="495">
        <f t="shared" si="12"/>
        <v>202425</v>
      </c>
      <c r="C87" s="2" t="s">
        <v>46</v>
      </c>
      <c r="D87" s="2">
        <v>34</v>
      </c>
      <c r="E87" s="2">
        <v>4</v>
      </c>
      <c r="F87" s="3">
        <f t="shared" si="11"/>
        <v>0</v>
      </c>
      <c r="G87" s="3">
        <f t="shared" si="10"/>
        <v>0</v>
      </c>
      <c r="I87" s="2">
        <v>21</v>
      </c>
      <c r="J87" s="2">
        <v>85</v>
      </c>
      <c r="K87" s="770"/>
    </row>
    <row r="88" spans="1:11" x14ac:dyDescent="0.25">
      <c r="A88" s="2">
        <f>FrontPage!$O$2</f>
        <v>1</v>
      </c>
      <c r="B88" s="495">
        <f t="shared" si="12"/>
        <v>202425</v>
      </c>
      <c r="C88" s="2" t="s">
        <v>46</v>
      </c>
      <c r="D88" s="2">
        <v>35</v>
      </c>
      <c r="E88" s="2">
        <v>4</v>
      </c>
      <c r="F88" s="3">
        <f t="shared" si="11"/>
        <v>0</v>
      </c>
      <c r="G88" s="3">
        <f t="shared" si="10"/>
        <v>0</v>
      </c>
      <c r="I88" s="2">
        <v>22</v>
      </c>
      <c r="J88" s="2">
        <v>86</v>
      </c>
      <c r="K88" s="770"/>
    </row>
    <row r="89" spans="1:11" x14ac:dyDescent="0.25">
      <c r="A89" s="2">
        <f>FrontPage!$O$2</f>
        <v>1</v>
      </c>
      <c r="B89" s="495">
        <f t="shared" si="12"/>
        <v>202425</v>
      </c>
      <c r="C89" s="2" t="s">
        <v>46</v>
      </c>
      <c r="D89" s="2">
        <v>36</v>
      </c>
      <c r="E89" s="2">
        <v>4</v>
      </c>
      <c r="F89" s="3">
        <f t="shared" si="11"/>
        <v>0</v>
      </c>
      <c r="G89" s="3">
        <f t="shared" si="10"/>
        <v>0</v>
      </c>
      <c r="I89" s="2">
        <v>23</v>
      </c>
      <c r="J89" s="2">
        <v>87</v>
      </c>
      <c r="K89" s="770"/>
    </row>
    <row r="90" spans="1:11" x14ac:dyDescent="0.25">
      <c r="A90" s="2">
        <f>FrontPage!$O$2</f>
        <v>1</v>
      </c>
      <c r="B90" s="495">
        <f t="shared" si="12"/>
        <v>202425</v>
      </c>
      <c r="C90" s="2" t="s">
        <v>46</v>
      </c>
      <c r="D90" s="2">
        <v>37</v>
      </c>
      <c r="E90" s="2">
        <v>4</v>
      </c>
      <c r="F90" s="3">
        <f t="shared" si="11"/>
        <v>0</v>
      </c>
      <c r="G90" s="3">
        <f t="shared" si="10"/>
        <v>0</v>
      </c>
      <c r="I90" s="2">
        <v>24</v>
      </c>
      <c r="J90" s="2">
        <v>88</v>
      </c>
      <c r="K90" s="770"/>
    </row>
    <row r="91" spans="1:11" x14ac:dyDescent="0.25">
      <c r="A91" s="2">
        <f>FrontPage!$O$2</f>
        <v>1</v>
      </c>
      <c r="B91" s="495">
        <f t="shared" si="12"/>
        <v>202425</v>
      </c>
      <c r="C91" s="2" t="s">
        <v>46</v>
      </c>
      <c r="D91" s="2">
        <v>38</v>
      </c>
      <c r="E91" s="2">
        <v>4</v>
      </c>
      <c r="F91" s="3">
        <f t="shared" si="11"/>
        <v>0</v>
      </c>
      <c r="G91" s="3">
        <f t="shared" si="10"/>
        <v>0</v>
      </c>
      <c r="I91" s="2">
        <v>25</v>
      </c>
      <c r="J91" s="2">
        <v>89</v>
      </c>
      <c r="K91" s="770"/>
    </row>
    <row r="92" spans="1:11" x14ac:dyDescent="0.25">
      <c r="A92" s="2">
        <f>FrontPage!$O$2</f>
        <v>1</v>
      </c>
      <c r="B92" s="495">
        <f t="shared" si="12"/>
        <v>202425</v>
      </c>
      <c r="C92" s="2" t="s">
        <v>46</v>
      </c>
      <c r="D92" s="2">
        <v>39</v>
      </c>
      <c r="E92" s="2">
        <v>4</v>
      </c>
      <c r="F92" s="3">
        <f t="shared" si="11"/>
        <v>0</v>
      </c>
      <c r="G92" s="3">
        <f t="shared" si="10"/>
        <v>0</v>
      </c>
      <c r="I92" s="2">
        <v>26</v>
      </c>
      <c r="J92" s="2">
        <v>90</v>
      </c>
      <c r="K92" s="770"/>
    </row>
    <row r="93" spans="1:11" x14ac:dyDescent="0.25">
      <c r="A93" s="2">
        <f>FrontPage!$O$2</f>
        <v>1</v>
      </c>
      <c r="B93" s="495">
        <f t="shared" si="12"/>
        <v>202425</v>
      </c>
      <c r="C93" s="2" t="s">
        <v>46</v>
      </c>
      <c r="D93" s="2">
        <v>40</v>
      </c>
      <c r="E93" s="2">
        <v>4</v>
      </c>
      <c r="F93" s="3">
        <f t="shared" si="11"/>
        <v>0</v>
      </c>
      <c r="G93" s="3">
        <f t="shared" si="10"/>
        <v>0</v>
      </c>
      <c r="I93" s="2">
        <v>27</v>
      </c>
      <c r="J93" s="2">
        <v>91</v>
      </c>
      <c r="K93" s="770"/>
    </row>
    <row r="94" spans="1:11" x14ac:dyDescent="0.25">
      <c r="A94" s="2">
        <f>FrontPage!$O$2</f>
        <v>1</v>
      </c>
      <c r="B94" s="495">
        <f t="shared" si="12"/>
        <v>202425</v>
      </c>
      <c r="C94" s="2" t="s">
        <v>46</v>
      </c>
      <c r="D94" s="2">
        <v>41</v>
      </c>
      <c r="E94" s="2">
        <v>4</v>
      </c>
      <c r="F94" s="3">
        <f t="shared" si="11"/>
        <v>0</v>
      </c>
      <c r="G94" s="3">
        <f t="shared" si="10"/>
        <v>0</v>
      </c>
      <c r="I94" s="2">
        <v>28</v>
      </c>
      <c r="J94" s="2">
        <v>92</v>
      </c>
      <c r="K94" s="770"/>
    </row>
    <row r="95" spans="1:11" x14ac:dyDescent="0.25">
      <c r="A95" s="2">
        <f>FrontPage!$O$2</f>
        <v>1</v>
      </c>
      <c r="B95" s="495">
        <f t="shared" si="12"/>
        <v>202425</v>
      </c>
      <c r="C95" s="2" t="s">
        <v>46</v>
      </c>
      <c r="D95" s="2">
        <v>42</v>
      </c>
      <c r="E95" s="2">
        <v>4</v>
      </c>
      <c r="F95" s="3">
        <f t="shared" si="11"/>
        <v>0</v>
      </c>
      <c r="G95" s="3">
        <f t="shared" si="10"/>
        <v>0</v>
      </c>
      <c r="I95" s="2">
        <v>29</v>
      </c>
      <c r="J95" s="2">
        <v>93</v>
      </c>
      <c r="K95" s="770"/>
    </row>
    <row r="96" spans="1:11" x14ac:dyDescent="0.25">
      <c r="A96" s="2">
        <f>FrontPage!$O$2</f>
        <v>1</v>
      </c>
      <c r="B96" s="495">
        <f t="shared" si="12"/>
        <v>202425</v>
      </c>
      <c r="C96" s="2" t="s">
        <v>46</v>
      </c>
      <c r="D96" s="2">
        <v>43</v>
      </c>
      <c r="E96" s="2">
        <v>4</v>
      </c>
      <c r="F96" s="3">
        <f t="shared" si="11"/>
        <v>0</v>
      </c>
      <c r="G96" s="3">
        <f t="shared" si="10"/>
        <v>0</v>
      </c>
      <c r="I96" s="2">
        <v>30</v>
      </c>
      <c r="J96" s="2">
        <v>94</v>
      </c>
      <c r="K96" s="770"/>
    </row>
    <row r="97" spans="1:11" x14ac:dyDescent="0.25">
      <c r="A97" s="2">
        <f>FrontPage!$O$2</f>
        <v>1</v>
      </c>
      <c r="B97" s="495">
        <f t="shared" si="12"/>
        <v>202425</v>
      </c>
      <c r="C97" s="2" t="s">
        <v>46</v>
      </c>
      <c r="D97" s="2">
        <v>44</v>
      </c>
      <c r="E97" s="2">
        <v>4</v>
      </c>
      <c r="F97" s="3">
        <f t="shared" si="11"/>
        <v>0</v>
      </c>
      <c r="G97" s="3">
        <f t="shared" si="10"/>
        <v>0</v>
      </c>
      <c r="I97" s="2">
        <v>31</v>
      </c>
      <c r="J97" s="2">
        <v>95</v>
      </c>
      <c r="K97" s="770"/>
    </row>
    <row r="98" spans="1:11" x14ac:dyDescent="0.25">
      <c r="A98" s="2">
        <f>FrontPage!$O$2</f>
        <v>1</v>
      </c>
      <c r="B98" s="495">
        <f t="shared" si="12"/>
        <v>202425</v>
      </c>
      <c r="C98" s="2" t="s">
        <v>46</v>
      </c>
      <c r="D98" s="2">
        <v>45</v>
      </c>
      <c r="E98" s="2">
        <v>4</v>
      </c>
      <c r="F98" s="3">
        <f t="shared" si="11"/>
        <v>0</v>
      </c>
      <c r="G98" s="3">
        <f t="shared" si="10"/>
        <v>0</v>
      </c>
      <c r="I98" s="2">
        <v>32</v>
      </c>
      <c r="J98" s="2">
        <v>96</v>
      </c>
      <c r="K98" s="770"/>
    </row>
    <row r="99" spans="1:11" x14ac:dyDescent="0.25">
      <c r="A99" s="2">
        <f>FrontPage!$O$2</f>
        <v>1</v>
      </c>
      <c r="B99" s="495">
        <f t="shared" si="12"/>
        <v>202425</v>
      </c>
      <c r="C99" s="2" t="s">
        <v>46</v>
      </c>
      <c r="D99" s="2">
        <v>46</v>
      </c>
      <c r="E99" s="2">
        <v>4</v>
      </c>
      <c r="F99" s="3">
        <f t="shared" si="11"/>
        <v>0</v>
      </c>
      <c r="G99" s="3">
        <f t="shared" si="10"/>
        <v>3</v>
      </c>
      <c r="I99" s="2">
        <v>33</v>
      </c>
      <c r="J99" s="2">
        <v>97</v>
      </c>
      <c r="K99" s="770"/>
    </row>
    <row r="100" spans="1:11" x14ac:dyDescent="0.25">
      <c r="A100" s="2">
        <f>FrontPage!$O$2</f>
        <v>1</v>
      </c>
      <c r="B100" s="495">
        <f t="shared" si="12"/>
        <v>202425</v>
      </c>
      <c r="C100" s="2" t="s">
        <v>46</v>
      </c>
      <c r="D100" s="2">
        <v>47</v>
      </c>
      <c r="E100" s="2">
        <v>4</v>
      </c>
      <c r="F100" s="3">
        <f t="shared" si="11"/>
        <v>0</v>
      </c>
      <c r="G100" s="3">
        <f>IF(VLOOKUP(D100,Page2,E100+1,FALSE)="",0,VLOOKUP(D100,Page2,E100+1,FALSE))</f>
        <v>0</v>
      </c>
      <c r="I100" s="2">
        <v>34</v>
      </c>
      <c r="J100" s="2">
        <v>98</v>
      </c>
      <c r="K100" s="770"/>
    </row>
    <row r="101" spans="1:11" x14ac:dyDescent="0.25">
      <c r="A101" s="2">
        <f>FrontPage!$O$2</f>
        <v>1</v>
      </c>
      <c r="B101" s="495">
        <f t="shared" si="12"/>
        <v>202425</v>
      </c>
      <c r="C101" s="2" t="s">
        <v>46</v>
      </c>
      <c r="D101" s="2">
        <v>48</v>
      </c>
      <c r="E101" s="2">
        <v>4</v>
      </c>
      <c r="F101" s="3">
        <f t="shared" si="11"/>
        <v>0</v>
      </c>
      <c r="G101" s="3">
        <f t="shared" si="10"/>
        <v>0</v>
      </c>
      <c r="I101" s="2">
        <v>35</v>
      </c>
      <c r="J101" s="2">
        <v>99</v>
      </c>
      <c r="K101" s="770"/>
    </row>
    <row r="102" spans="1:11" x14ac:dyDescent="0.25">
      <c r="A102" s="2">
        <f>FrontPage!$O$2</f>
        <v>1</v>
      </c>
      <c r="B102" s="495">
        <f t="shared" si="12"/>
        <v>202425</v>
      </c>
      <c r="C102" s="2" t="s">
        <v>46</v>
      </c>
      <c r="D102" s="2">
        <v>49</v>
      </c>
      <c r="E102" s="2">
        <v>4</v>
      </c>
      <c r="F102" s="3">
        <f t="shared" si="11"/>
        <v>0</v>
      </c>
      <c r="G102" s="3">
        <f t="shared" si="10"/>
        <v>0</v>
      </c>
      <c r="I102" s="2">
        <v>36</v>
      </c>
      <c r="J102" s="2">
        <v>100</v>
      </c>
      <c r="K102" s="770"/>
    </row>
    <row r="103" spans="1:11" x14ac:dyDescent="0.25">
      <c r="A103" s="2">
        <f>FrontPage!$O$2</f>
        <v>1</v>
      </c>
      <c r="B103" s="495">
        <f t="shared" si="12"/>
        <v>202425</v>
      </c>
      <c r="C103" s="2" t="s">
        <v>46</v>
      </c>
      <c r="D103" s="2">
        <v>50</v>
      </c>
      <c r="E103" s="2">
        <v>4</v>
      </c>
      <c r="F103" s="3">
        <f t="shared" si="11"/>
        <v>0</v>
      </c>
      <c r="G103" s="3">
        <f t="shared" si="10"/>
        <v>0</v>
      </c>
      <c r="I103" s="2">
        <v>37</v>
      </c>
      <c r="J103" s="2">
        <v>101</v>
      </c>
      <c r="K103" s="771"/>
    </row>
    <row r="104" spans="1:11" x14ac:dyDescent="0.25">
      <c r="A104" s="2">
        <f>FrontPage!$O$2</f>
        <v>1</v>
      </c>
      <c r="B104" s="495">
        <f t="shared" si="12"/>
        <v>202425</v>
      </c>
      <c r="C104" s="2" t="s">
        <v>46</v>
      </c>
      <c r="D104" s="2">
        <v>19</v>
      </c>
      <c r="E104" s="2">
        <v>5</v>
      </c>
      <c r="F104" s="3">
        <f t="shared" si="11"/>
        <v>0</v>
      </c>
      <c r="G104" s="3">
        <f t="shared" si="10"/>
        <v>0</v>
      </c>
      <c r="I104" s="2">
        <v>1</v>
      </c>
      <c r="J104" s="2">
        <v>102</v>
      </c>
      <c r="K104" s="754"/>
    </row>
    <row r="105" spans="1:11" x14ac:dyDescent="0.25">
      <c r="A105" s="2">
        <f>FrontPage!$O$2</f>
        <v>1</v>
      </c>
      <c r="B105" s="495">
        <f t="shared" si="12"/>
        <v>202425</v>
      </c>
      <c r="C105" s="2" t="s">
        <v>46</v>
      </c>
      <c r="D105" s="2">
        <v>20</v>
      </c>
      <c r="E105" s="2">
        <v>5</v>
      </c>
      <c r="F105" s="3">
        <f t="shared" si="11"/>
        <v>0</v>
      </c>
      <c r="G105" s="3">
        <f t="shared" si="10"/>
        <v>0</v>
      </c>
      <c r="I105" s="2">
        <v>2</v>
      </c>
      <c r="J105" s="2">
        <v>103</v>
      </c>
      <c r="K105" s="755"/>
    </row>
    <row r="106" spans="1:11" x14ac:dyDescent="0.25">
      <c r="A106" s="2">
        <f>FrontPage!$O$2</f>
        <v>1</v>
      </c>
      <c r="B106" s="495">
        <f t="shared" si="12"/>
        <v>202425</v>
      </c>
      <c r="C106" s="2" t="s">
        <v>46</v>
      </c>
      <c r="D106" s="2">
        <v>21</v>
      </c>
      <c r="E106" s="2">
        <v>5</v>
      </c>
      <c r="F106" s="3">
        <f t="shared" si="11"/>
        <v>0</v>
      </c>
      <c r="G106" s="3">
        <f t="shared" ref="G106:G135" si="13">IF(VLOOKUP(D106,Page2,E106+1,FALSE)="",0,VLOOKUP(D106,Page2,E106+1,FALSE))</f>
        <v>0</v>
      </c>
      <c r="I106" s="2">
        <v>3</v>
      </c>
      <c r="J106" s="2">
        <v>104</v>
      </c>
      <c r="K106" s="755"/>
    </row>
    <row r="107" spans="1:11" x14ac:dyDescent="0.25">
      <c r="A107" s="2">
        <f>FrontPage!$O$2</f>
        <v>1</v>
      </c>
      <c r="B107" s="495">
        <f t="shared" si="12"/>
        <v>202425</v>
      </c>
      <c r="C107" s="2" t="s">
        <v>46</v>
      </c>
      <c r="D107" s="2">
        <v>22</v>
      </c>
      <c r="E107" s="2">
        <v>5</v>
      </c>
      <c r="F107" s="3">
        <f t="shared" si="11"/>
        <v>0</v>
      </c>
      <c r="G107" s="3">
        <f t="shared" si="13"/>
        <v>0</v>
      </c>
      <c r="I107" s="2">
        <v>4</v>
      </c>
      <c r="J107" s="2">
        <v>105</v>
      </c>
      <c r="K107" s="755"/>
    </row>
    <row r="108" spans="1:11" x14ac:dyDescent="0.25">
      <c r="A108" s="2">
        <f>FrontPage!$O$2</f>
        <v>1</v>
      </c>
      <c r="B108" s="495">
        <f t="shared" si="12"/>
        <v>202425</v>
      </c>
      <c r="C108" s="2" t="s">
        <v>46</v>
      </c>
      <c r="D108" s="2">
        <v>23</v>
      </c>
      <c r="E108" s="2">
        <v>5</v>
      </c>
      <c r="F108" s="3">
        <f t="shared" si="11"/>
        <v>0</v>
      </c>
      <c r="G108" s="3">
        <f t="shared" si="13"/>
        <v>0</v>
      </c>
      <c r="I108" s="2">
        <v>5</v>
      </c>
      <c r="J108" s="2">
        <v>106</v>
      </c>
      <c r="K108" s="755"/>
    </row>
    <row r="109" spans="1:11" x14ac:dyDescent="0.25">
      <c r="A109" s="2">
        <f>FrontPage!$O$2</f>
        <v>1</v>
      </c>
      <c r="B109" s="495">
        <f t="shared" si="12"/>
        <v>202425</v>
      </c>
      <c r="C109" s="2" t="s">
        <v>46</v>
      </c>
      <c r="D109" s="2">
        <v>25</v>
      </c>
      <c r="E109" s="2">
        <v>5</v>
      </c>
      <c r="F109" s="3">
        <f t="shared" si="11"/>
        <v>0</v>
      </c>
      <c r="G109" s="3">
        <f t="shared" si="13"/>
        <v>0</v>
      </c>
      <c r="I109" s="2">
        <v>7</v>
      </c>
      <c r="J109" s="2">
        <v>107</v>
      </c>
      <c r="K109" s="755"/>
    </row>
    <row r="110" spans="1:11" x14ac:dyDescent="0.25">
      <c r="A110" s="2">
        <f>FrontPage!$O$2</f>
        <v>1</v>
      </c>
      <c r="B110" s="495">
        <f t="shared" si="12"/>
        <v>202425</v>
      </c>
      <c r="C110" s="2" t="s">
        <v>46</v>
      </c>
      <c r="D110" s="2">
        <v>26</v>
      </c>
      <c r="E110" s="2">
        <v>5</v>
      </c>
      <c r="F110" s="3">
        <f t="shared" si="11"/>
        <v>0</v>
      </c>
      <c r="G110" s="3">
        <f t="shared" si="13"/>
        <v>0</v>
      </c>
      <c r="I110" s="2">
        <v>8</v>
      </c>
      <c r="J110" s="2">
        <v>108</v>
      </c>
      <c r="K110" s="755"/>
    </row>
    <row r="111" spans="1:11" x14ac:dyDescent="0.25">
      <c r="A111" s="2">
        <f>FrontPage!$O$2</f>
        <v>1</v>
      </c>
      <c r="B111" s="495">
        <f t="shared" si="12"/>
        <v>202425</v>
      </c>
      <c r="C111" s="2" t="s">
        <v>46</v>
      </c>
      <c r="D111" s="2">
        <v>27</v>
      </c>
      <c r="E111" s="2">
        <v>5</v>
      </c>
      <c r="F111" s="3">
        <f t="shared" si="11"/>
        <v>0</v>
      </c>
      <c r="G111" s="3">
        <f t="shared" si="13"/>
        <v>0</v>
      </c>
      <c r="I111" s="2">
        <v>9</v>
      </c>
      <c r="J111" s="2">
        <v>109</v>
      </c>
      <c r="K111" s="755"/>
    </row>
    <row r="112" spans="1:11" x14ac:dyDescent="0.25">
      <c r="A112" s="2">
        <f>FrontPage!$O$2</f>
        <v>1</v>
      </c>
      <c r="B112" s="495">
        <f t="shared" si="12"/>
        <v>202425</v>
      </c>
      <c r="C112" s="2" t="s">
        <v>46</v>
      </c>
      <c r="D112" s="2">
        <v>28</v>
      </c>
      <c r="E112" s="2">
        <v>5</v>
      </c>
      <c r="F112" s="3">
        <f t="shared" si="11"/>
        <v>0</v>
      </c>
      <c r="G112" s="3">
        <f t="shared" si="13"/>
        <v>0</v>
      </c>
      <c r="I112" s="2">
        <v>10</v>
      </c>
      <c r="J112" s="2">
        <v>110</v>
      </c>
      <c r="K112" s="755"/>
    </row>
    <row r="113" spans="1:11" x14ac:dyDescent="0.25">
      <c r="A113" s="2">
        <f>FrontPage!$O$2</f>
        <v>1</v>
      </c>
      <c r="B113" s="495">
        <f t="shared" si="12"/>
        <v>202425</v>
      </c>
      <c r="C113" s="2" t="s">
        <v>46</v>
      </c>
      <c r="D113" s="2">
        <v>29</v>
      </c>
      <c r="E113" s="2">
        <v>5</v>
      </c>
      <c r="F113" s="3">
        <f t="shared" si="11"/>
        <v>0</v>
      </c>
      <c r="G113" s="3">
        <f t="shared" si="13"/>
        <v>0</v>
      </c>
      <c r="I113" s="2">
        <v>11</v>
      </c>
      <c r="J113" s="2">
        <v>111</v>
      </c>
      <c r="K113" s="755"/>
    </row>
    <row r="114" spans="1:11" x14ac:dyDescent="0.25">
      <c r="A114" s="2">
        <f>FrontPage!$O$2</f>
        <v>1</v>
      </c>
      <c r="B114" s="495">
        <f t="shared" si="12"/>
        <v>202425</v>
      </c>
      <c r="C114" s="2" t="s">
        <v>46</v>
      </c>
      <c r="D114" s="2">
        <v>30</v>
      </c>
      <c r="E114" s="2">
        <v>5</v>
      </c>
      <c r="F114" s="3">
        <f t="shared" si="11"/>
        <v>0</v>
      </c>
      <c r="G114" s="3">
        <f t="shared" si="13"/>
        <v>0</v>
      </c>
      <c r="I114" s="2">
        <v>12</v>
      </c>
      <c r="J114" s="2">
        <v>112</v>
      </c>
      <c r="K114" s="755"/>
    </row>
    <row r="115" spans="1:11" x14ac:dyDescent="0.25">
      <c r="A115" s="2">
        <f>FrontPage!$O$2</f>
        <v>1</v>
      </c>
      <c r="B115" s="495">
        <f t="shared" si="12"/>
        <v>202425</v>
      </c>
      <c r="C115" s="2" t="s">
        <v>46</v>
      </c>
      <c r="D115" s="2">
        <v>30.1</v>
      </c>
      <c r="E115" s="2">
        <v>5</v>
      </c>
      <c r="F115" s="3">
        <f t="shared" si="11"/>
        <v>0</v>
      </c>
      <c r="G115" s="3">
        <f t="shared" si="13"/>
        <v>0</v>
      </c>
      <c r="I115" s="2">
        <v>13</v>
      </c>
      <c r="J115" s="2">
        <v>113</v>
      </c>
      <c r="K115" s="755"/>
    </row>
    <row r="116" spans="1:11" x14ac:dyDescent="0.25">
      <c r="A116" s="2">
        <f>FrontPage!$O$2</f>
        <v>1</v>
      </c>
      <c r="B116" s="495">
        <f t="shared" si="12"/>
        <v>202425</v>
      </c>
      <c r="C116" s="2" t="s">
        <v>46</v>
      </c>
      <c r="D116" s="2">
        <v>30.2</v>
      </c>
      <c r="E116" s="2">
        <v>5</v>
      </c>
      <c r="F116" s="3">
        <f t="shared" si="11"/>
        <v>0</v>
      </c>
      <c r="G116" s="3">
        <f t="shared" si="13"/>
        <v>0</v>
      </c>
      <c r="I116" s="2">
        <v>14</v>
      </c>
      <c r="J116" s="2">
        <v>114</v>
      </c>
      <c r="K116" s="755"/>
    </row>
    <row r="117" spans="1:11" x14ac:dyDescent="0.25">
      <c r="A117" s="2">
        <f>FrontPage!$O$2</f>
        <v>1</v>
      </c>
      <c r="B117" s="495">
        <f t="shared" si="12"/>
        <v>202425</v>
      </c>
      <c r="C117" s="2" t="s">
        <v>46</v>
      </c>
      <c r="D117" s="2">
        <v>31</v>
      </c>
      <c r="E117" s="2">
        <v>5</v>
      </c>
      <c r="F117" s="3">
        <f t="shared" si="11"/>
        <v>0</v>
      </c>
      <c r="G117" s="3">
        <f>IF(VLOOKUP(D117,Page2,E117+1,FALSE)="",0,VLOOKUP(D117,Page2,E117+1,FALSE))</f>
        <v>0</v>
      </c>
      <c r="I117" s="2">
        <v>15</v>
      </c>
      <c r="J117" s="2">
        <v>115</v>
      </c>
      <c r="K117" s="755"/>
    </row>
    <row r="118" spans="1:11" x14ac:dyDescent="0.25">
      <c r="A118" s="2">
        <f>FrontPage!$O$2</f>
        <v>1</v>
      </c>
      <c r="B118" s="495">
        <f t="shared" si="12"/>
        <v>202425</v>
      </c>
      <c r="C118" s="2" t="s">
        <v>46</v>
      </c>
      <c r="D118" s="2">
        <v>31.1</v>
      </c>
      <c r="E118" s="2">
        <v>5</v>
      </c>
      <c r="F118" s="3">
        <f t="shared" si="11"/>
        <v>0</v>
      </c>
      <c r="G118" s="3">
        <f t="shared" si="13"/>
        <v>0</v>
      </c>
      <c r="I118" s="2">
        <v>16</v>
      </c>
      <c r="J118" s="2">
        <v>116</v>
      </c>
      <c r="K118" s="755"/>
    </row>
    <row r="119" spans="1:11" x14ac:dyDescent="0.25">
      <c r="A119" s="2">
        <f>FrontPage!$O$2</f>
        <v>1</v>
      </c>
      <c r="B119" s="495">
        <f t="shared" si="12"/>
        <v>202425</v>
      </c>
      <c r="C119" s="2" t="s">
        <v>46</v>
      </c>
      <c r="D119" s="2">
        <v>31.2</v>
      </c>
      <c r="E119" s="2">
        <v>5</v>
      </c>
      <c r="F119" s="3">
        <f t="shared" si="11"/>
        <v>0</v>
      </c>
      <c r="G119" s="3">
        <f t="shared" si="13"/>
        <v>0</v>
      </c>
      <c r="I119" s="2">
        <v>17</v>
      </c>
      <c r="J119" s="2">
        <v>117</v>
      </c>
      <c r="K119" s="755"/>
    </row>
    <row r="120" spans="1:11" x14ac:dyDescent="0.25">
      <c r="A120" s="2">
        <f>FrontPage!$O$2</f>
        <v>1</v>
      </c>
      <c r="B120" s="495">
        <f t="shared" si="12"/>
        <v>202425</v>
      </c>
      <c r="C120" s="2" t="s">
        <v>46</v>
      </c>
      <c r="D120" s="2">
        <v>32</v>
      </c>
      <c r="E120" s="2">
        <v>5</v>
      </c>
      <c r="F120" s="3">
        <f t="shared" si="11"/>
        <v>0</v>
      </c>
      <c r="G120" s="3">
        <f t="shared" si="13"/>
        <v>0</v>
      </c>
      <c r="I120" s="2">
        <v>18</v>
      </c>
      <c r="J120" s="2">
        <v>118</v>
      </c>
      <c r="K120" s="755"/>
    </row>
    <row r="121" spans="1:11" x14ac:dyDescent="0.25">
      <c r="A121" s="2">
        <f>FrontPage!$O$2</f>
        <v>1</v>
      </c>
      <c r="B121" s="495">
        <f t="shared" si="12"/>
        <v>202425</v>
      </c>
      <c r="C121" s="2" t="s">
        <v>46</v>
      </c>
      <c r="D121" s="2">
        <v>33</v>
      </c>
      <c r="E121" s="2">
        <v>5</v>
      </c>
      <c r="F121" s="3">
        <f t="shared" si="11"/>
        <v>0</v>
      </c>
      <c r="G121" s="3">
        <f t="shared" si="13"/>
        <v>0</v>
      </c>
      <c r="I121" s="2">
        <v>19</v>
      </c>
      <c r="J121" s="2">
        <v>119</v>
      </c>
      <c r="K121" s="755"/>
    </row>
    <row r="122" spans="1:11" x14ac:dyDescent="0.25">
      <c r="A122" s="2">
        <f>FrontPage!$O$2</f>
        <v>1</v>
      </c>
      <c r="B122" s="495">
        <f t="shared" si="12"/>
        <v>202425</v>
      </c>
      <c r="C122" s="2" t="s">
        <v>46</v>
      </c>
      <c r="D122" s="2">
        <v>33.5</v>
      </c>
      <c r="E122" s="2">
        <v>5</v>
      </c>
      <c r="F122" s="3">
        <f t="shared" si="11"/>
        <v>0</v>
      </c>
      <c r="G122" s="3">
        <f t="shared" si="13"/>
        <v>0</v>
      </c>
      <c r="I122" s="2">
        <v>20</v>
      </c>
      <c r="J122" s="2">
        <v>120</v>
      </c>
      <c r="K122" s="755"/>
    </row>
    <row r="123" spans="1:11" x14ac:dyDescent="0.25">
      <c r="A123" s="2">
        <f>FrontPage!$O$2</f>
        <v>1</v>
      </c>
      <c r="B123" s="495">
        <f t="shared" si="12"/>
        <v>202425</v>
      </c>
      <c r="C123" s="2" t="s">
        <v>46</v>
      </c>
      <c r="D123" s="2">
        <v>34</v>
      </c>
      <c r="E123" s="2">
        <v>5</v>
      </c>
      <c r="F123" s="3">
        <f t="shared" si="11"/>
        <v>0</v>
      </c>
      <c r="G123" s="3">
        <f t="shared" si="13"/>
        <v>0</v>
      </c>
      <c r="I123" s="2">
        <v>21</v>
      </c>
      <c r="J123" s="2">
        <v>121</v>
      </c>
      <c r="K123" s="755"/>
    </row>
    <row r="124" spans="1:11" x14ac:dyDescent="0.25">
      <c r="A124" s="2">
        <f>FrontPage!$O$2</f>
        <v>1</v>
      </c>
      <c r="B124" s="495">
        <f t="shared" si="12"/>
        <v>202425</v>
      </c>
      <c r="C124" s="2" t="s">
        <v>46</v>
      </c>
      <c r="D124" s="2">
        <v>35</v>
      </c>
      <c r="E124" s="2">
        <v>5</v>
      </c>
      <c r="F124" s="3">
        <f t="shared" si="11"/>
        <v>0</v>
      </c>
      <c r="G124" s="3">
        <f t="shared" si="13"/>
        <v>0</v>
      </c>
      <c r="I124" s="2">
        <v>22</v>
      </c>
      <c r="J124" s="2">
        <v>122</v>
      </c>
      <c r="K124" s="755"/>
    </row>
    <row r="125" spans="1:11" x14ac:dyDescent="0.25">
      <c r="A125" s="2">
        <f>FrontPage!$O$2</f>
        <v>1</v>
      </c>
      <c r="B125" s="495">
        <f t="shared" si="12"/>
        <v>202425</v>
      </c>
      <c r="C125" s="2" t="s">
        <v>46</v>
      </c>
      <c r="D125" s="2">
        <v>36</v>
      </c>
      <c r="E125" s="2">
        <v>5</v>
      </c>
      <c r="F125" s="3">
        <f t="shared" si="11"/>
        <v>0</v>
      </c>
      <c r="G125" s="3">
        <f t="shared" si="13"/>
        <v>0</v>
      </c>
      <c r="I125" s="2">
        <v>23</v>
      </c>
      <c r="J125" s="2">
        <v>123</v>
      </c>
      <c r="K125" s="755"/>
    </row>
    <row r="126" spans="1:11" x14ac:dyDescent="0.25">
      <c r="A126" s="2">
        <f>FrontPage!$O$2</f>
        <v>1</v>
      </c>
      <c r="B126" s="495">
        <f t="shared" si="12"/>
        <v>202425</v>
      </c>
      <c r="C126" s="2" t="s">
        <v>46</v>
      </c>
      <c r="D126" s="2">
        <v>37</v>
      </c>
      <c r="E126" s="2">
        <v>5</v>
      </c>
      <c r="F126" s="3">
        <f t="shared" si="11"/>
        <v>0</v>
      </c>
      <c r="G126" s="3">
        <f t="shared" si="13"/>
        <v>0</v>
      </c>
      <c r="I126" s="2">
        <v>24</v>
      </c>
      <c r="J126" s="2">
        <v>124</v>
      </c>
      <c r="K126" s="755"/>
    </row>
    <row r="127" spans="1:11" x14ac:dyDescent="0.25">
      <c r="A127" s="2">
        <f>FrontPage!$O$2</f>
        <v>1</v>
      </c>
      <c r="B127" s="495">
        <f t="shared" si="12"/>
        <v>202425</v>
      </c>
      <c r="C127" s="2" t="s">
        <v>46</v>
      </c>
      <c r="D127" s="2">
        <v>38</v>
      </c>
      <c r="E127" s="2">
        <v>5</v>
      </c>
      <c r="F127" s="3">
        <f t="shared" si="11"/>
        <v>0</v>
      </c>
      <c r="G127" s="3">
        <f t="shared" si="13"/>
        <v>0</v>
      </c>
      <c r="I127" s="2">
        <v>25</v>
      </c>
      <c r="J127" s="2">
        <v>125</v>
      </c>
      <c r="K127" s="755"/>
    </row>
    <row r="128" spans="1:11" x14ac:dyDescent="0.25">
      <c r="A128" s="2">
        <f>FrontPage!$O$2</f>
        <v>1</v>
      </c>
      <c r="B128" s="495">
        <f t="shared" si="12"/>
        <v>202425</v>
      </c>
      <c r="C128" s="2" t="s">
        <v>46</v>
      </c>
      <c r="D128" s="2">
        <v>39</v>
      </c>
      <c r="E128" s="2">
        <v>5</v>
      </c>
      <c r="F128" s="3">
        <f t="shared" si="11"/>
        <v>0</v>
      </c>
      <c r="G128" s="3">
        <f t="shared" si="13"/>
        <v>0</v>
      </c>
      <c r="I128" s="2">
        <v>26</v>
      </c>
      <c r="J128" s="2">
        <v>126</v>
      </c>
      <c r="K128" s="755"/>
    </row>
    <row r="129" spans="1:11" x14ac:dyDescent="0.25">
      <c r="A129" s="2">
        <f>FrontPage!$O$2</f>
        <v>1</v>
      </c>
      <c r="B129" s="495">
        <f t="shared" si="12"/>
        <v>202425</v>
      </c>
      <c r="C129" s="2" t="s">
        <v>46</v>
      </c>
      <c r="D129" s="2">
        <v>40</v>
      </c>
      <c r="E129" s="2">
        <v>5</v>
      </c>
      <c r="F129" s="3">
        <f t="shared" si="11"/>
        <v>0</v>
      </c>
      <c r="G129" s="3">
        <f t="shared" si="13"/>
        <v>0</v>
      </c>
      <c r="I129" s="2">
        <v>27</v>
      </c>
      <c r="J129" s="2">
        <v>127</v>
      </c>
      <c r="K129" s="755"/>
    </row>
    <row r="130" spans="1:11" x14ac:dyDescent="0.25">
      <c r="A130" s="2">
        <f>FrontPage!$O$2</f>
        <v>1</v>
      </c>
      <c r="B130" s="495">
        <f t="shared" si="12"/>
        <v>202425</v>
      </c>
      <c r="C130" s="2" t="s">
        <v>46</v>
      </c>
      <c r="D130" s="2">
        <v>41</v>
      </c>
      <c r="E130" s="2">
        <v>5</v>
      </c>
      <c r="F130" s="3">
        <f t="shared" si="11"/>
        <v>0</v>
      </c>
      <c r="G130" s="3">
        <f t="shared" si="13"/>
        <v>0</v>
      </c>
      <c r="I130" s="2">
        <v>28</v>
      </c>
      <c r="J130" s="2">
        <v>128</v>
      </c>
      <c r="K130" s="755"/>
    </row>
    <row r="131" spans="1:11" x14ac:dyDescent="0.25">
      <c r="A131" s="2">
        <f>FrontPage!$O$2</f>
        <v>1</v>
      </c>
      <c r="B131" s="495">
        <f t="shared" si="12"/>
        <v>202425</v>
      </c>
      <c r="C131" s="2" t="s">
        <v>46</v>
      </c>
      <c r="D131" s="2">
        <v>42</v>
      </c>
      <c r="E131" s="2">
        <v>5</v>
      </c>
      <c r="F131" s="3">
        <f t="shared" si="11"/>
        <v>0</v>
      </c>
      <c r="G131" s="3">
        <f t="shared" si="13"/>
        <v>0</v>
      </c>
      <c r="I131" s="2">
        <v>29</v>
      </c>
      <c r="J131" s="2">
        <v>129</v>
      </c>
      <c r="K131" s="755"/>
    </row>
    <row r="132" spans="1:11" x14ac:dyDescent="0.25">
      <c r="A132" s="2">
        <f>FrontPage!$O$2</f>
        <v>1</v>
      </c>
      <c r="B132" s="495">
        <f t="shared" si="12"/>
        <v>202425</v>
      </c>
      <c r="C132" s="2" t="s">
        <v>46</v>
      </c>
      <c r="D132" s="2">
        <v>43</v>
      </c>
      <c r="E132" s="2">
        <v>5</v>
      </c>
      <c r="F132" s="3">
        <f t="shared" si="11"/>
        <v>0</v>
      </c>
      <c r="G132" s="3">
        <f t="shared" si="13"/>
        <v>0</v>
      </c>
      <c r="I132" s="2">
        <v>30</v>
      </c>
      <c r="J132" s="2">
        <v>130</v>
      </c>
      <c r="K132" s="755"/>
    </row>
    <row r="133" spans="1:11" x14ac:dyDescent="0.25">
      <c r="A133" s="2">
        <f>FrontPage!$O$2</f>
        <v>1</v>
      </c>
      <c r="B133" s="495">
        <f t="shared" si="12"/>
        <v>202425</v>
      </c>
      <c r="C133" s="2" t="s">
        <v>46</v>
      </c>
      <c r="D133" s="2">
        <v>44</v>
      </c>
      <c r="E133" s="2">
        <v>5</v>
      </c>
      <c r="F133" s="3">
        <f t="shared" ref="F133:F139" si="14">UANumber</f>
        <v>0</v>
      </c>
      <c r="G133" s="3">
        <f t="shared" si="13"/>
        <v>0</v>
      </c>
      <c r="I133" s="2">
        <v>31</v>
      </c>
      <c r="J133" s="2">
        <v>131</v>
      </c>
      <c r="K133" s="755"/>
    </row>
    <row r="134" spans="1:11" x14ac:dyDescent="0.25">
      <c r="A134" s="2">
        <f>FrontPage!$O$2</f>
        <v>1</v>
      </c>
      <c r="B134" s="495">
        <f t="shared" ref="B134:B139" si="15">B133</f>
        <v>202425</v>
      </c>
      <c r="C134" s="2" t="s">
        <v>46</v>
      </c>
      <c r="D134" s="2">
        <v>45</v>
      </c>
      <c r="E134" s="2">
        <v>5</v>
      </c>
      <c r="F134" s="3">
        <f t="shared" si="14"/>
        <v>0</v>
      </c>
      <c r="G134" s="3">
        <f t="shared" si="13"/>
        <v>0</v>
      </c>
      <c r="I134" s="2">
        <v>32</v>
      </c>
      <c r="J134" s="2">
        <v>132</v>
      </c>
      <c r="K134" s="755"/>
    </row>
    <row r="135" spans="1:11" x14ac:dyDescent="0.25">
      <c r="A135" s="2">
        <f>FrontPage!$O$2</f>
        <v>1</v>
      </c>
      <c r="B135" s="495">
        <f t="shared" si="15"/>
        <v>202425</v>
      </c>
      <c r="C135" s="2" t="s">
        <v>46</v>
      </c>
      <c r="D135" s="2">
        <v>46</v>
      </c>
      <c r="E135" s="2">
        <v>5</v>
      </c>
      <c r="F135" s="3">
        <f t="shared" si="14"/>
        <v>0</v>
      </c>
      <c r="G135" s="3">
        <f t="shared" si="13"/>
        <v>2</v>
      </c>
      <c r="I135" s="2">
        <v>33</v>
      </c>
      <c r="J135" s="2">
        <v>133</v>
      </c>
      <c r="K135" s="755"/>
    </row>
    <row r="136" spans="1:11" x14ac:dyDescent="0.25">
      <c r="A136" s="2">
        <f>FrontPage!$O$2</f>
        <v>1</v>
      </c>
      <c r="B136" s="495">
        <f t="shared" si="15"/>
        <v>202425</v>
      </c>
      <c r="C136" s="2" t="s">
        <v>46</v>
      </c>
      <c r="D136" s="2">
        <v>47</v>
      </c>
      <c r="E136" s="2">
        <v>5</v>
      </c>
      <c r="F136" s="3">
        <f t="shared" si="14"/>
        <v>0</v>
      </c>
      <c r="G136" s="3">
        <f>IF(VLOOKUP(D136,Page2,E136+1,FALSE)="",0,VLOOKUP(D136,Page2,E136+1,FALSE))</f>
        <v>3</v>
      </c>
      <c r="I136" s="2">
        <v>34</v>
      </c>
      <c r="J136" s="2">
        <v>134</v>
      </c>
      <c r="K136" s="755"/>
    </row>
    <row r="137" spans="1:11" x14ac:dyDescent="0.25">
      <c r="A137" s="2">
        <f>FrontPage!$O$2</f>
        <v>1</v>
      </c>
      <c r="B137" s="495">
        <f t="shared" si="15"/>
        <v>202425</v>
      </c>
      <c r="C137" s="2" t="s">
        <v>46</v>
      </c>
      <c r="D137" s="2">
        <v>48</v>
      </c>
      <c r="E137" s="2">
        <v>5</v>
      </c>
      <c r="F137" s="3">
        <f t="shared" si="14"/>
        <v>0</v>
      </c>
      <c r="G137" s="3">
        <f>IF(VLOOKUP(D137,Page2,E137+1,FALSE)="",0,VLOOKUP(D137,Page2,E137+1,FALSE))</f>
        <v>0</v>
      </c>
      <c r="I137" s="2">
        <v>35</v>
      </c>
      <c r="J137" s="2">
        <v>135</v>
      </c>
      <c r="K137" s="755"/>
    </row>
    <row r="138" spans="1:11" x14ac:dyDescent="0.25">
      <c r="A138" s="2">
        <f>FrontPage!$O$2</f>
        <v>1</v>
      </c>
      <c r="B138" s="495">
        <f t="shared" si="15"/>
        <v>202425</v>
      </c>
      <c r="C138" s="2" t="s">
        <v>46</v>
      </c>
      <c r="D138" s="2">
        <v>49</v>
      </c>
      <c r="E138" s="2">
        <v>5</v>
      </c>
      <c r="F138" s="3">
        <f t="shared" si="14"/>
        <v>0</v>
      </c>
      <c r="G138" s="3">
        <f>IF(VLOOKUP(D138,Page2,E138+1,FALSE)="",0,VLOOKUP(D138,Page2,E138+1,FALSE))</f>
        <v>0</v>
      </c>
      <c r="I138" s="2">
        <v>36</v>
      </c>
      <c r="J138" s="2">
        <v>136</v>
      </c>
      <c r="K138" s="755"/>
    </row>
    <row r="139" spans="1:11" x14ac:dyDescent="0.25">
      <c r="A139" s="2">
        <f>FrontPage!$O$2</f>
        <v>1</v>
      </c>
      <c r="B139" s="495">
        <f t="shared" si="15"/>
        <v>202425</v>
      </c>
      <c r="C139" s="2" t="s">
        <v>46</v>
      </c>
      <c r="D139" s="2">
        <v>50</v>
      </c>
      <c r="E139" s="2">
        <v>5</v>
      </c>
      <c r="F139" s="3">
        <f t="shared" si="14"/>
        <v>0</v>
      </c>
      <c r="G139" s="3">
        <f>IF(VLOOKUP(D139,Page2,E139+1,FALSE)="",0,VLOOKUP(D139,Page2,E139+1,FALSE))</f>
        <v>0</v>
      </c>
      <c r="I139" s="2">
        <v>37</v>
      </c>
      <c r="J139" s="2">
        <v>137</v>
      </c>
      <c r="K139" s="756"/>
    </row>
    <row r="140" spans="1:11" x14ac:dyDescent="0.25">
      <c r="A140" s="2">
        <f>FrontPage!$O$2</f>
        <v>1</v>
      </c>
    </row>
    <row r="141" spans="1:11" x14ac:dyDescent="0.25">
      <c r="A141" s="2">
        <f>FrontPage!$O$2</f>
        <v>1</v>
      </c>
    </row>
    <row r="142" spans="1:11" x14ac:dyDescent="0.25">
      <c r="A142" s="2">
        <f>FrontPage!$O$2</f>
        <v>1</v>
      </c>
    </row>
  </sheetData>
  <sheetProtection sheet="1" objects="1" scenarios="1"/>
  <mergeCells count="6">
    <mergeCell ref="K104:K139"/>
    <mergeCell ref="O3:O7"/>
    <mergeCell ref="K3:K20"/>
    <mergeCell ref="K21:K31"/>
    <mergeCell ref="K32:K67"/>
    <mergeCell ref="K68:K103"/>
  </mergeCells>
  <phoneticPr fontId="10" type="noConversion"/>
  <conditionalFormatting sqref="G3:G139">
    <cfRule type="cellIs" dxfId="1" priority="1" stopIfTrue="1" operator="equal">
      <formula>""</formula>
    </cfRule>
  </conditionalFormatting>
  <pageMargins left="0" right="0" top="0" bottom="0" header="0" footer="0"/>
  <pageSetup paperSize="9" scale="83" fitToHeight="2" orientation="portrait" r:id="rId3"/>
  <headerFooter alignWithMargins="0"/>
  <rowBreaks count="1" manualBreakCount="1">
    <brk id="67" max="16383" man="1"/>
  </rowBreaks>
  <colBreaks count="1" manualBreakCount="1">
    <brk id="11" min="1" max="1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59999389629810485"/>
    <pageSetUpPr fitToPage="1"/>
  </sheetPr>
  <dimension ref="A1:W74"/>
  <sheetViews>
    <sheetView zoomScale="80" zoomScaleNormal="80" workbookViewId="0">
      <selection activeCell="B73" sqref="B73"/>
    </sheetView>
  </sheetViews>
  <sheetFormatPr defaultColWidth="8.84375" defaultRowHeight="13.5" customHeight="1" x14ac:dyDescent="0.2"/>
  <cols>
    <col min="1" max="1" width="5.3046875" style="13" customWidth="1"/>
    <col min="2" max="2" width="5.69140625" style="13" bestFit="1" customWidth="1"/>
    <col min="3" max="3" width="35.53515625" style="13" customWidth="1"/>
    <col min="4" max="4" width="32.23046875" style="13" customWidth="1"/>
    <col min="5" max="5" width="10.07421875" style="13" customWidth="1"/>
    <col min="6" max="6" width="43.07421875" style="13" customWidth="1"/>
    <col min="7" max="7" width="20.53515625" style="13" customWidth="1"/>
    <col min="8" max="8" width="25.3046875" style="13" customWidth="1"/>
    <col min="9" max="9" width="18.84375" style="13" customWidth="1"/>
    <col min="10" max="11" width="15.07421875" style="13" customWidth="1"/>
    <col min="12" max="12" width="9.765625" style="13" customWidth="1"/>
    <col min="13" max="13" width="24.84375" style="13" bestFit="1" customWidth="1"/>
    <col min="14" max="14" width="122.4609375" style="13" bestFit="1" customWidth="1"/>
    <col min="15" max="15" width="8.53515625" style="13" customWidth="1"/>
    <col min="16" max="16" width="14" style="13" bestFit="1" customWidth="1"/>
    <col min="17" max="17" width="56" style="13" customWidth="1"/>
    <col min="18" max="18" width="21.07421875" style="13" bestFit="1" customWidth="1"/>
    <col min="19" max="19" width="13.53515625" style="13" customWidth="1"/>
    <col min="20" max="20" width="31.69140625" style="13" bestFit="1" customWidth="1"/>
    <col min="21" max="21" width="7.53515625" style="13" bestFit="1" customWidth="1"/>
    <col min="22" max="22" width="6.3046875" style="13" bestFit="1" customWidth="1"/>
    <col min="23" max="23" width="12.84375" style="13" bestFit="1" customWidth="1"/>
    <col min="24" max="16384" width="8.84375" style="13"/>
  </cols>
  <sheetData>
    <row r="1" spans="1:23" s="12" customFormat="1" ht="15.5" x14ac:dyDescent="0.35">
      <c r="A1" s="27" t="s">
        <v>289</v>
      </c>
      <c r="B1" s="10"/>
      <c r="C1" s="26" t="s">
        <v>3536</v>
      </c>
      <c r="D1" s="513">
        <f>VLOOKUP(FrontPage!$G$9,Authority,2,FALSE)</f>
        <v>0</v>
      </c>
      <c r="F1" s="499" t="s">
        <v>3291</v>
      </c>
      <c r="G1" s="17" t="s">
        <v>3513</v>
      </c>
      <c r="H1" s="497">
        <v>202425</v>
      </c>
      <c r="I1" s="26" t="s">
        <v>3514</v>
      </c>
      <c r="J1" s="498" t="str">
        <f>LEFT(Year,4)&amp;"-"&amp;RIGHT(Year,2)</f>
        <v>2024-25</v>
      </c>
      <c r="K1" s="41" t="s">
        <v>3247</v>
      </c>
      <c r="L1" s="41"/>
      <c r="M1" s="41"/>
      <c r="N1" s="14" t="str">
        <f t="shared" ref="N1:N2" si="0">"01.04."&amp;LEFT(H1,4)&amp;" - 31.03."&amp;LEFT(H1,2)&amp;RIGHT(H1,2)</f>
        <v>01.04.2024 - 31.03.2025</v>
      </c>
      <c r="O1" s="501" t="s">
        <v>3276</v>
      </c>
      <c r="P1" s="501"/>
      <c r="Q1" s="14"/>
      <c r="R1" s="14"/>
      <c r="S1" s="14"/>
      <c r="T1" s="14"/>
      <c r="U1" s="14"/>
      <c r="V1" s="14"/>
      <c r="W1" s="14"/>
    </row>
    <row r="2" spans="1:23" s="12" customFormat="1" ht="15.5" x14ac:dyDescent="0.35">
      <c r="A2" s="28"/>
      <c r="B2" s="11" t="s">
        <v>292</v>
      </c>
      <c r="D2" s="520" t="str">
        <f>IF(M2=1,VLOOKUP(UANumber,$B$7:$D$39,3,FALSE),VLOOKUP(UANumber,$B$7:$D$39,2,FALSE))</f>
        <v>Dewiswch eich awdurdod</v>
      </c>
      <c r="G2" s="404" t="s">
        <v>3510</v>
      </c>
      <c r="H2" s="505" t="str">
        <f>LEFT(Year,4)-1&amp;RIGHT(Year,2)-1</f>
        <v>202324</v>
      </c>
      <c r="J2" s="588" t="str">
        <f>LEFT(H2,4)&amp;"-"&amp;RIGHT(H2,2)</f>
        <v>2023-24</v>
      </c>
      <c r="K2" s="518" t="s">
        <v>3248</v>
      </c>
      <c r="L2" s="526" t="s">
        <v>3250</v>
      </c>
      <c r="M2" s="504">
        <f>FrontPage!$E$5</f>
        <v>1</v>
      </c>
      <c r="N2" s="14" t="str">
        <f t="shared" si="0"/>
        <v>01.04.2023 - 31.03.2024</v>
      </c>
      <c r="O2" s="522" t="s">
        <v>3250</v>
      </c>
      <c r="P2" s="523" t="s">
        <v>3278</v>
      </c>
      <c r="Q2" s="14"/>
      <c r="R2" s="14"/>
      <c r="S2" s="14"/>
      <c r="T2" s="14"/>
      <c r="U2" s="14"/>
      <c r="V2" s="14"/>
      <c r="W2" s="14"/>
    </row>
    <row r="3" spans="1:23" s="12" customFormat="1" ht="15.5" x14ac:dyDescent="0.35">
      <c r="A3" s="521"/>
      <c r="B3" s="11" t="s">
        <v>291</v>
      </c>
      <c r="G3" s="405" t="s">
        <v>3511</v>
      </c>
      <c r="H3" s="506" t="str">
        <f>LEFT(Year,4)-2&amp;RIGHT(Year,2)-2</f>
        <v>202223</v>
      </c>
      <c r="J3" s="588" t="str">
        <f>LEFT(H3,4)&amp;"-"&amp;RIGHT(H3,2)</f>
        <v>2022-23</v>
      </c>
      <c r="K3" s="221" t="s">
        <v>3249</v>
      </c>
      <c r="L3" s="527" t="s">
        <v>3251</v>
      </c>
      <c r="M3" s="503" t="str">
        <f>K4&amp;" "&amp;L4&amp;" "&amp;LEFT(Year,4)</f>
        <v>29 Mawrth 2024</v>
      </c>
      <c r="N3" s="14" t="str">
        <f>"01.04."&amp;LEFT(H3,4)&amp;" - 31.03."&amp;LEFT(H3,2)&amp;RIGHT(H3,2)</f>
        <v>01.04.2022 - 31.03.2023</v>
      </c>
      <c r="O3" s="524" t="s">
        <v>3251</v>
      </c>
      <c r="P3" s="525" t="s">
        <v>3277</v>
      </c>
      <c r="Q3" s="14"/>
      <c r="R3" s="14"/>
      <c r="S3" s="14"/>
      <c r="T3" s="14"/>
      <c r="U3" s="14"/>
      <c r="V3" s="14"/>
      <c r="W3" s="14"/>
    </row>
    <row r="4" spans="1:23" s="12" customFormat="1" ht="15.5" x14ac:dyDescent="0.35">
      <c r="A4" s="500"/>
      <c r="B4" s="11" t="s">
        <v>290</v>
      </c>
      <c r="E4" s="12" t="s">
        <v>3215</v>
      </c>
      <c r="F4" s="70" t="s">
        <v>3214</v>
      </c>
      <c r="G4" s="70" t="s">
        <v>3642</v>
      </c>
      <c r="H4" s="496" t="s">
        <v>3643</v>
      </c>
      <c r="I4" s="69"/>
      <c r="J4" s="499" t="s">
        <v>3535</v>
      </c>
      <c r="K4" s="519">
        <v>29</v>
      </c>
      <c r="L4" s="502" t="str">
        <f>IF(M2=1,L2,L3)</f>
        <v>Mawrth</v>
      </c>
      <c r="M4" s="14"/>
      <c r="N4" s="14"/>
      <c r="O4" s="507" t="str">
        <f>IF(M2=1,O2,O3)</f>
        <v>Mawrth</v>
      </c>
      <c r="P4" s="508" t="str">
        <f>IF(M2=1,P2,P3)</f>
        <v>Ebrill</v>
      </c>
      <c r="Q4" s="14"/>
      <c r="R4" s="14"/>
      <c r="S4" s="14"/>
      <c r="T4" s="14"/>
      <c r="U4" s="14"/>
      <c r="V4" s="14"/>
      <c r="W4" s="14"/>
    </row>
    <row r="5" spans="1:23" s="12" customFormat="1" ht="15.5" x14ac:dyDescent="0.35">
      <c r="A5" s="16" t="s">
        <v>287</v>
      </c>
      <c r="B5" s="14"/>
      <c r="C5" s="14"/>
      <c r="D5" s="14"/>
      <c r="E5" s="16" t="s">
        <v>288</v>
      </c>
      <c r="F5" s="14"/>
      <c r="G5" s="14"/>
      <c r="H5" s="14"/>
      <c r="I5" s="14"/>
      <c r="J5" s="14"/>
      <c r="K5" s="14"/>
      <c r="L5" s="14"/>
      <c r="M5" s="14"/>
      <c r="N5" s="14"/>
      <c r="O5" s="14"/>
      <c r="P5" s="14"/>
      <c r="Q5" s="14"/>
      <c r="R5" s="14"/>
      <c r="S5" s="14"/>
      <c r="T5" s="14"/>
      <c r="U5" s="14"/>
      <c r="V5" s="14"/>
      <c r="W5" s="14"/>
    </row>
    <row r="6" spans="1:23" s="12" customFormat="1" ht="15.5" x14ac:dyDescent="0.35">
      <c r="A6" s="21" t="s">
        <v>47</v>
      </c>
      <c r="B6" s="22" t="s">
        <v>48</v>
      </c>
      <c r="C6" s="23" t="s">
        <v>49</v>
      </c>
      <c r="D6" s="14"/>
      <c r="E6" s="509">
        <v>1</v>
      </c>
      <c r="F6" s="510">
        <v>2</v>
      </c>
      <c r="G6" s="510">
        <v>3</v>
      </c>
      <c r="H6" s="510">
        <v>4</v>
      </c>
      <c r="I6" s="510">
        <v>5</v>
      </c>
      <c r="J6" s="510">
        <v>6</v>
      </c>
      <c r="K6" s="510">
        <v>7</v>
      </c>
      <c r="L6" s="510">
        <v>8</v>
      </c>
      <c r="M6" s="510">
        <v>9</v>
      </c>
      <c r="N6" s="510">
        <v>10</v>
      </c>
      <c r="O6" s="510">
        <v>11</v>
      </c>
      <c r="P6" s="510">
        <v>12</v>
      </c>
      <c r="Q6" s="511">
        <v>13</v>
      </c>
      <c r="R6" s="512">
        <v>14</v>
      </c>
      <c r="S6" s="30" t="s">
        <v>293</v>
      </c>
      <c r="T6" s="29"/>
      <c r="U6" s="29"/>
      <c r="V6" s="29"/>
      <c r="W6" s="29"/>
    </row>
    <row r="7" spans="1:23" s="12" customFormat="1" ht="15.5" x14ac:dyDescent="0.35">
      <c r="A7" s="24">
        <v>1</v>
      </c>
      <c r="B7" s="14">
        <v>0</v>
      </c>
      <c r="C7" s="14" t="s">
        <v>179</v>
      </c>
      <c r="D7" s="72" t="s">
        <v>839</v>
      </c>
      <c r="E7" s="18" t="s">
        <v>48</v>
      </c>
      <c r="F7" s="16" t="s">
        <v>188</v>
      </c>
      <c r="G7" s="16" t="s">
        <v>189</v>
      </c>
      <c r="H7" s="16" t="s">
        <v>190</v>
      </c>
      <c r="I7" s="16" t="s">
        <v>191</v>
      </c>
      <c r="J7" s="16" t="s">
        <v>192</v>
      </c>
      <c r="K7" s="16" t="s">
        <v>193</v>
      </c>
      <c r="L7" s="16" t="s">
        <v>194</v>
      </c>
      <c r="M7" s="16" t="s">
        <v>195</v>
      </c>
      <c r="N7" s="16" t="s">
        <v>198</v>
      </c>
      <c r="O7" s="16" t="s">
        <v>196</v>
      </c>
      <c r="P7" s="16" t="s">
        <v>197</v>
      </c>
      <c r="Q7" s="16" t="s">
        <v>50</v>
      </c>
      <c r="R7" s="67"/>
      <c r="S7" s="16"/>
      <c r="T7" s="16"/>
      <c r="U7" s="16"/>
      <c r="V7" s="16"/>
      <c r="W7" s="16"/>
    </row>
    <row r="8" spans="1:23" s="12" customFormat="1" ht="15.5" x14ac:dyDescent="0.35">
      <c r="A8" s="19">
        <v>2</v>
      </c>
      <c r="B8" s="15">
        <v>512</v>
      </c>
      <c r="C8" s="2" t="s">
        <v>3216</v>
      </c>
      <c r="D8" s="73" t="s">
        <v>51</v>
      </c>
      <c r="E8" s="19">
        <v>512</v>
      </c>
      <c r="F8" s="15" t="s">
        <v>51</v>
      </c>
      <c r="G8" s="15" t="s">
        <v>3206</v>
      </c>
      <c r="H8" s="15" t="s">
        <v>199</v>
      </c>
      <c r="I8" s="15" t="s">
        <v>52</v>
      </c>
      <c r="J8" s="15" t="s">
        <v>53</v>
      </c>
      <c r="K8" s="15" t="s">
        <v>3207</v>
      </c>
      <c r="L8" s="15" t="s">
        <v>54</v>
      </c>
      <c r="M8" s="15" t="s">
        <v>241</v>
      </c>
      <c r="N8" s="15" t="s">
        <v>242</v>
      </c>
      <c r="O8" s="15" t="s">
        <v>3543</v>
      </c>
      <c r="P8" s="15" t="s">
        <v>3544</v>
      </c>
      <c r="Q8" s="15" t="s">
        <v>3545</v>
      </c>
      <c r="R8" s="68"/>
      <c r="S8" s="15"/>
      <c r="T8" s="15"/>
      <c r="U8" s="15"/>
      <c r="V8" s="15"/>
      <c r="W8" s="15"/>
    </row>
    <row r="9" spans="1:23" s="12" customFormat="1" ht="15.5" x14ac:dyDescent="0.35">
      <c r="A9" s="19">
        <v>3</v>
      </c>
      <c r="B9" s="15">
        <v>514</v>
      </c>
      <c r="C9" s="2" t="s">
        <v>3217</v>
      </c>
      <c r="D9" s="73" t="s">
        <v>55</v>
      </c>
      <c r="E9" s="19">
        <v>514</v>
      </c>
      <c r="F9" s="15" t="s">
        <v>55</v>
      </c>
      <c r="G9" s="15" t="s">
        <v>3618</v>
      </c>
      <c r="H9" s="15" t="s">
        <v>56</v>
      </c>
      <c r="I9" s="15" t="s">
        <v>200</v>
      </c>
      <c r="J9" s="15" t="s">
        <v>57</v>
      </c>
      <c r="K9" s="15" t="s">
        <v>58</v>
      </c>
      <c r="L9" s="15" t="s">
        <v>59</v>
      </c>
      <c r="M9" s="15" t="s">
        <v>3472</v>
      </c>
      <c r="N9" s="15" t="s">
        <v>3473</v>
      </c>
      <c r="O9" s="15" t="s">
        <v>3546</v>
      </c>
      <c r="P9" s="15" t="s">
        <v>3619</v>
      </c>
      <c r="Q9" s="15" t="s">
        <v>3547</v>
      </c>
      <c r="R9" s="68"/>
      <c r="S9" s="15"/>
      <c r="T9" s="15"/>
      <c r="U9" s="15"/>
      <c r="V9" s="15"/>
      <c r="W9" s="15"/>
    </row>
    <row r="10" spans="1:23" s="12" customFormat="1" ht="15.5" x14ac:dyDescent="0.35">
      <c r="A10" s="19">
        <v>4</v>
      </c>
      <c r="B10" s="15">
        <v>516</v>
      </c>
      <c r="C10" s="2" t="s">
        <v>60</v>
      </c>
      <c r="D10" s="74" t="s">
        <v>3218</v>
      </c>
      <c r="E10" s="19">
        <v>516</v>
      </c>
      <c r="F10" s="15" t="s">
        <v>60</v>
      </c>
      <c r="G10" s="15" t="s">
        <v>3548</v>
      </c>
      <c r="H10" s="15" t="s">
        <v>61</v>
      </c>
      <c r="I10" s="15" t="s">
        <v>62</v>
      </c>
      <c r="J10" s="15" t="s">
        <v>63</v>
      </c>
      <c r="K10" s="15" t="s">
        <v>3207</v>
      </c>
      <c r="L10" s="15" t="s">
        <v>64</v>
      </c>
      <c r="M10" s="15" t="s">
        <v>3208</v>
      </c>
      <c r="N10" s="15" t="s">
        <v>3209</v>
      </c>
      <c r="O10" s="15" t="s">
        <v>3549</v>
      </c>
      <c r="P10" s="15" t="s">
        <v>3550</v>
      </c>
      <c r="Q10" s="15" t="s">
        <v>3551</v>
      </c>
      <c r="R10" s="68"/>
      <c r="S10" s="15"/>
      <c r="T10" s="15"/>
      <c r="U10" s="15"/>
      <c r="V10" s="15"/>
      <c r="W10" s="15"/>
    </row>
    <row r="11" spans="1:23" s="12" customFormat="1" ht="15.5" x14ac:dyDescent="0.35">
      <c r="A11" s="19">
        <v>5</v>
      </c>
      <c r="B11" s="15">
        <v>518</v>
      </c>
      <c r="C11" s="38" t="s">
        <v>65</v>
      </c>
      <c r="D11" s="73" t="s">
        <v>3219</v>
      </c>
      <c r="E11" s="19">
        <v>518</v>
      </c>
      <c r="F11" s="15" t="s">
        <v>65</v>
      </c>
      <c r="G11" s="15" t="s">
        <v>3515</v>
      </c>
      <c r="H11" s="15" t="s">
        <v>70</v>
      </c>
      <c r="I11" s="15" t="s">
        <v>66</v>
      </c>
      <c r="J11" s="15" t="s">
        <v>67</v>
      </c>
      <c r="K11" s="15" t="s">
        <v>68</v>
      </c>
      <c r="L11" s="15" t="s">
        <v>201</v>
      </c>
      <c r="M11" s="15" t="s">
        <v>3620</v>
      </c>
      <c r="N11" s="15" t="s">
        <v>3621</v>
      </c>
      <c r="O11" s="15" t="s">
        <v>3552</v>
      </c>
      <c r="P11" s="15" t="s">
        <v>3553</v>
      </c>
      <c r="Q11" s="15" t="s">
        <v>3622</v>
      </c>
      <c r="R11" s="68"/>
      <c r="S11" s="15"/>
      <c r="T11" s="15"/>
      <c r="U11" s="15"/>
      <c r="V11" s="15"/>
      <c r="W11" s="15"/>
    </row>
    <row r="12" spans="1:23" s="12" customFormat="1" ht="15.5" x14ac:dyDescent="0.35">
      <c r="A12" s="19">
        <v>6</v>
      </c>
      <c r="B12" s="15">
        <v>520</v>
      </c>
      <c r="C12" s="38" t="s">
        <v>69</v>
      </c>
      <c r="D12" s="73" t="s">
        <v>3220</v>
      </c>
      <c r="E12" s="19">
        <v>520</v>
      </c>
      <c r="F12" s="15" t="s">
        <v>69</v>
      </c>
      <c r="G12" s="15" t="s">
        <v>277</v>
      </c>
      <c r="H12" s="15" t="s">
        <v>70</v>
      </c>
      <c r="I12" s="15" t="s">
        <v>71</v>
      </c>
      <c r="J12" s="15" t="s">
        <v>72</v>
      </c>
      <c r="K12" s="15" t="s">
        <v>3207</v>
      </c>
      <c r="L12" s="15" t="s">
        <v>73</v>
      </c>
      <c r="M12" s="15" t="s">
        <v>3644</v>
      </c>
      <c r="N12" s="15" t="s">
        <v>3645</v>
      </c>
      <c r="O12" s="15" t="s">
        <v>3554</v>
      </c>
      <c r="P12" s="15" t="s">
        <v>3555</v>
      </c>
      <c r="Q12" s="15" t="s">
        <v>3556</v>
      </c>
      <c r="R12" s="68"/>
      <c r="S12" s="15"/>
      <c r="T12" s="15"/>
      <c r="U12" s="15"/>
      <c r="V12" s="15"/>
      <c r="W12" s="15"/>
    </row>
    <row r="13" spans="1:23" s="12" customFormat="1" ht="15.5" x14ac:dyDescent="0.35">
      <c r="A13" s="19">
        <v>7</v>
      </c>
      <c r="B13" s="15">
        <v>522</v>
      </c>
      <c r="C13" s="38" t="s">
        <v>74</v>
      </c>
      <c r="D13" s="73" t="s">
        <v>3221</v>
      </c>
      <c r="E13" s="19">
        <v>522</v>
      </c>
      <c r="F13" s="15" t="s">
        <v>74</v>
      </c>
      <c r="G13" s="15" t="s">
        <v>3623</v>
      </c>
      <c r="H13" s="15" t="s">
        <v>278</v>
      </c>
      <c r="I13" s="15" t="s">
        <v>75</v>
      </c>
      <c r="J13" s="15" t="s">
        <v>3207</v>
      </c>
      <c r="K13" s="15" t="s">
        <v>76</v>
      </c>
      <c r="L13" s="15" t="s">
        <v>77</v>
      </c>
      <c r="M13" s="15" t="s">
        <v>3646</v>
      </c>
      <c r="N13" s="15" t="s">
        <v>3647</v>
      </c>
      <c r="O13" s="15" t="s">
        <v>3557</v>
      </c>
      <c r="P13" s="15" t="s">
        <v>3558</v>
      </c>
      <c r="Q13" s="15" t="s">
        <v>3648</v>
      </c>
      <c r="R13" s="68"/>
      <c r="S13" s="15"/>
      <c r="T13" s="15"/>
      <c r="U13" s="15"/>
      <c r="V13" s="15"/>
      <c r="W13" s="15"/>
    </row>
    <row r="14" spans="1:23" s="12" customFormat="1" ht="15.5" x14ac:dyDescent="0.35">
      <c r="A14" s="19">
        <v>8</v>
      </c>
      <c r="B14" s="15">
        <v>524</v>
      </c>
      <c r="C14" s="38" t="s">
        <v>78</v>
      </c>
      <c r="D14" s="73" t="s">
        <v>3222</v>
      </c>
      <c r="E14" s="19">
        <v>524</v>
      </c>
      <c r="F14" s="15" t="s">
        <v>78</v>
      </c>
      <c r="G14" s="15" t="s">
        <v>3474</v>
      </c>
      <c r="H14" s="15" t="s">
        <v>70</v>
      </c>
      <c r="I14" s="15" t="s">
        <v>79</v>
      </c>
      <c r="J14" s="15" t="s">
        <v>80</v>
      </c>
      <c r="K14" s="15" t="s">
        <v>3207</v>
      </c>
      <c r="L14" s="15" t="s">
        <v>81</v>
      </c>
      <c r="M14" s="15" t="s">
        <v>3538</v>
      </c>
      <c r="N14" s="15" t="s">
        <v>3431</v>
      </c>
      <c r="O14" s="15" t="s">
        <v>3559</v>
      </c>
      <c r="P14" s="15" t="s">
        <v>3560</v>
      </c>
      <c r="Q14" s="15" t="s">
        <v>3561</v>
      </c>
      <c r="R14" s="68"/>
      <c r="S14" s="15"/>
      <c r="T14" s="15"/>
      <c r="U14" s="15"/>
      <c r="V14" s="15"/>
      <c r="W14" s="15"/>
    </row>
    <row r="15" spans="1:23" s="12" customFormat="1" ht="15" customHeight="1" x14ac:dyDescent="0.35">
      <c r="A15" s="19">
        <v>9</v>
      </c>
      <c r="B15" s="15">
        <v>526</v>
      </c>
      <c r="C15" s="38" t="s">
        <v>82</v>
      </c>
      <c r="D15" s="73" t="s">
        <v>3223</v>
      </c>
      <c r="E15" s="19">
        <v>526</v>
      </c>
      <c r="F15" s="15" t="s">
        <v>82</v>
      </c>
      <c r="G15" s="15" t="s">
        <v>3624</v>
      </c>
      <c r="H15" s="15" t="s">
        <v>259</v>
      </c>
      <c r="I15" s="15" t="s">
        <v>260</v>
      </c>
      <c r="J15" s="15" t="s">
        <v>83</v>
      </c>
      <c r="K15" s="15" t="s">
        <v>84</v>
      </c>
      <c r="L15" s="15" t="s">
        <v>261</v>
      </c>
      <c r="M15" s="15" t="s">
        <v>243</v>
      </c>
      <c r="N15" s="15" t="s">
        <v>244</v>
      </c>
      <c r="O15" s="15" t="s">
        <v>3562</v>
      </c>
      <c r="P15" s="15" t="s">
        <v>3563</v>
      </c>
      <c r="Q15" s="15" t="s">
        <v>245</v>
      </c>
      <c r="R15" s="68"/>
      <c r="S15" s="15"/>
      <c r="T15" s="15"/>
      <c r="U15" s="15"/>
      <c r="V15" s="15"/>
      <c r="W15" s="15"/>
    </row>
    <row r="16" spans="1:23" s="12" customFormat="1" ht="15.5" x14ac:dyDescent="0.35">
      <c r="A16" s="19">
        <v>10</v>
      </c>
      <c r="B16" s="15">
        <v>528</v>
      </c>
      <c r="C16" s="38" t="s">
        <v>85</v>
      </c>
      <c r="D16" s="73" t="s">
        <v>3224</v>
      </c>
      <c r="E16" s="19">
        <v>528</v>
      </c>
      <c r="F16" s="15" t="s">
        <v>85</v>
      </c>
      <c r="G16" s="15" t="s">
        <v>279</v>
      </c>
      <c r="H16" s="15" t="s">
        <v>70</v>
      </c>
      <c r="I16" s="15" t="s">
        <v>86</v>
      </c>
      <c r="J16" s="15" t="s">
        <v>87</v>
      </c>
      <c r="K16" s="15" t="s">
        <v>3207</v>
      </c>
      <c r="L16" s="15" t="s">
        <v>88</v>
      </c>
      <c r="M16" s="15" t="s">
        <v>3625</v>
      </c>
      <c r="N16" s="15" t="s">
        <v>3649</v>
      </c>
      <c r="O16" s="15" t="s">
        <v>3564</v>
      </c>
      <c r="P16" s="15" t="s">
        <v>3475</v>
      </c>
      <c r="Q16" s="15" t="s">
        <v>3626</v>
      </c>
      <c r="R16" s="68"/>
      <c r="S16" s="15"/>
      <c r="T16" s="15"/>
      <c r="U16" s="15"/>
      <c r="V16" s="15"/>
      <c r="W16" s="15"/>
    </row>
    <row r="17" spans="1:23" s="12" customFormat="1" ht="15.5" x14ac:dyDescent="0.35">
      <c r="A17" s="19">
        <v>11</v>
      </c>
      <c r="B17" s="15">
        <v>530</v>
      </c>
      <c r="C17" s="38" t="s">
        <v>89</v>
      </c>
      <c r="D17" s="73" t="s">
        <v>3225</v>
      </c>
      <c r="E17" s="19">
        <v>530</v>
      </c>
      <c r="F17" s="15" t="s">
        <v>89</v>
      </c>
      <c r="G17" s="15" t="s">
        <v>280</v>
      </c>
      <c r="H17" s="15" t="s">
        <v>70</v>
      </c>
      <c r="I17" s="15" t="s">
        <v>90</v>
      </c>
      <c r="J17" s="15" t="s">
        <v>91</v>
      </c>
      <c r="K17" s="15" t="s">
        <v>3207</v>
      </c>
      <c r="L17" s="15" t="s">
        <v>92</v>
      </c>
      <c r="M17" s="15" t="s">
        <v>3516</v>
      </c>
      <c r="N17" s="15" t="s">
        <v>3517</v>
      </c>
      <c r="O17" s="15" t="s">
        <v>3565</v>
      </c>
      <c r="P17" s="15" t="s">
        <v>3650</v>
      </c>
      <c r="Q17" s="15" t="s">
        <v>3651</v>
      </c>
      <c r="R17" s="68"/>
      <c r="S17" s="15"/>
      <c r="T17" s="15"/>
      <c r="U17" s="15"/>
      <c r="V17" s="15"/>
      <c r="W17" s="15"/>
    </row>
    <row r="18" spans="1:23" s="12" customFormat="1" ht="15.5" x14ac:dyDescent="0.35">
      <c r="A18" s="19">
        <v>12</v>
      </c>
      <c r="B18" s="15">
        <v>532</v>
      </c>
      <c r="C18" s="38" t="s">
        <v>93</v>
      </c>
      <c r="D18" s="73" t="s">
        <v>3226</v>
      </c>
      <c r="E18" s="19">
        <v>532</v>
      </c>
      <c r="F18" s="15" t="s">
        <v>93</v>
      </c>
      <c r="G18" s="15" t="s">
        <v>3430</v>
      </c>
      <c r="H18" s="15" t="s">
        <v>100</v>
      </c>
      <c r="I18" s="15" t="s">
        <v>94</v>
      </c>
      <c r="J18" s="15" t="s">
        <v>95</v>
      </c>
      <c r="K18" s="15" t="s">
        <v>3207</v>
      </c>
      <c r="L18" s="15" t="s">
        <v>96</v>
      </c>
      <c r="M18" s="15" t="s">
        <v>97</v>
      </c>
      <c r="N18" s="15" t="s">
        <v>98</v>
      </c>
      <c r="O18" s="15" t="s">
        <v>3566</v>
      </c>
      <c r="P18" s="15" t="s">
        <v>3567</v>
      </c>
      <c r="Q18" s="15" t="s">
        <v>3207</v>
      </c>
      <c r="R18" s="68"/>
      <c r="S18" s="15"/>
      <c r="T18" s="15"/>
      <c r="U18" s="15"/>
      <c r="V18" s="15"/>
      <c r="W18" s="15"/>
    </row>
    <row r="19" spans="1:23" s="12" customFormat="1" ht="15.5" x14ac:dyDescent="0.35">
      <c r="A19" s="19">
        <v>13</v>
      </c>
      <c r="B19" s="15">
        <v>534</v>
      </c>
      <c r="C19" s="38" t="s">
        <v>99</v>
      </c>
      <c r="D19" s="73" t="s">
        <v>3227</v>
      </c>
      <c r="E19" s="19">
        <v>534</v>
      </c>
      <c r="F19" s="15" t="s">
        <v>99</v>
      </c>
      <c r="G19" s="15" t="s">
        <v>3627</v>
      </c>
      <c r="H19" s="15" t="s">
        <v>100</v>
      </c>
      <c r="I19" s="15" t="s">
        <v>101</v>
      </c>
      <c r="J19" s="15" t="s">
        <v>3207</v>
      </c>
      <c r="K19" s="15" t="s">
        <v>3207</v>
      </c>
      <c r="L19" s="15" t="s">
        <v>102</v>
      </c>
      <c r="M19" s="15" t="s">
        <v>3518</v>
      </c>
      <c r="N19" s="15" t="s">
        <v>3519</v>
      </c>
      <c r="O19" s="15" t="s">
        <v>3568</v>
      </c>
      <c r="P19" s="15" t="s">
        <v>3569</v>
      </c>
      <c r="Q19" s="15" t="s">
        <v>3570</v>
      </c>
      <c r="R19" s="68"/>
      <c r="S19" s="15"/>
      <c r="T19" s="15"/>
      <c r="U19" s="15"/>
      <c r="V19" s="15"/>
      <c r="W19" s="15"/>
    </row>
    <row r="20" spans="1:23" s="12" customFormat="1" ht="15.5" x14ac:dyDescent="0.35">
      <c r="A20" s="19">
        <v>14</v>
      </c>
      <c r="B20" s="15">
        <v>536</v>
      </c>
      <c r="C20" s="38" t="s">
        <v>103</v>
      </c>
      <c r="D20" s="73" t="s">
        <v>3228</v>
      </c>
      <c r="E20" s="19">
        <v>536</v>
      </c>
      <c r="F20" s="15" t="s">
        <v>103</v>
      </c>
      <c r="G20" s="15" t="s">
        <v>3210</v>
      </c>
      <c r="H20" s="15" t="s">
        <v>104</v>
      </c>
      <c r="I20" s="15" t="s">
        <v>105</v>
      </c>
      <c r="J20" s="15" t="s">
        <v>106</v>
      </c>
      <c r="K20" s="15" t="s">
        <v>107</v>
      </c>
      <c r="L20" s="15" t="s">
        <v>3476</v>
      </c>
      <c r="M20" s="15" t="s">
        <v>3628</v>
      </c>
      <c r="N20" s="15" t="s">
        <v>3629</v>
      </c>
      <c r="O20" s="15" t="s">
        <v>3571</v>
      </c>
      <c r="P20" s="15" t="s">
        <v>3630</v>
      </c>
      <c r="Q20" s="15" t="s">
        <v>3631</v>
      </c>
      <c r="R20" s="68"/>
      <c r="S20" s="15"/>
      <c r="T20" s="15"/>
      <c r="U20" s="15"/>
      <c r="V20" s="15"/>
      <c r="W20" s="15"/>
    </row>
    <row r="21" spans="1:23" s="12" customFormat="1" ht="15.5" x14ac:dyDescent="0.35">
      <c r="A21" s="19">
        <v>15</v>
      </c>
      <c r="B21" s="15">
        <v>538</v>
      </c>
      <c r="C21" s="38" t="s">
        <v>108</v>
      </c>
      <c r="D21" s="73" t="s">
        <v>3229</v>
      </c>
      <c r="E21" s="19">
        <v>538</v>
      </c>
      <c r="F21" s="15" t="s">
        <v>202</v>
      </c>
      <c r="G21" s="15" t="s">
        <v>3632</v>
      </c>
      <c r="H21" s="15" t="s">
        <v>105</v>
      </c>
      <c r="I21" s="15" t="s">
        <v>109</v>
      </c>
      <c r="J21" s="15" t="s">
        <v>110</v>
      </c>
      <c r="K21" s="15" t="s">
        <v>3207</v>
      </c>
      <c r="L21" s="15" t="s">
        <v>111</v>
      </c>
      <c r="M21" s="15" t="s">
        <v>3652</v>
      </c>
      <c r="N21" s="15" t="s">
        <v>3653</v>
      </c>
      <c r="O21" s="15" t="s">
        <v>3572</v>
      </c>
      <c r="P21" s="15" t="s">
        <v>3654</v>
      </c>
      <c r="Q21" s="15" t="s">
        <v>3655</v>
      </c>
      <c r="R21" s="68"/>
      <c r="S21" s="15"/>
      <c r="T21" s="15"/>
      <c r="U21" s="15"/>
      <c r="V21" s="15"/>
      <c r="W21" s="15"/>
    </row>
    <row r="22" spans="1:23" s="12" customFormat="1" ht="15.5" x14ac:dyDescent="0.35">
      <c r="A22" s="19">
        <v>16</v>
      </c>
      <c r="B22" s="15">
        <v>540</v>
      </c>
      <c r="C22" s="38" t="s">
        <v>112</v>
      </c>
      <c r="D22" s="73" t="s">
        <v>3230</v>
      </c>
      <c r="E22" s="19">
        <v>540</v>
      </c>
      <c r="F22" s="15" t="s">
        <v>3573</v>
      </c>
      <c r="G22" s="15" t="s">
        <v>3477</v>
      </c>
      <c r="H22" s="15" t="s">
        <v>113</v>
      </c>
      <c r="I22" s="15" t="s">
        <v>114</v>
      </c>
      <c r="J22" s="15" t="s">
        <v>115</v>
      </c>
      <c r="K22" s="15" t="s">
        <v>3207</v>
      </c>
      <c r="L22" s="15" t="s">
        <v>116</v>
      </c>
      <c r="M22" s="15" t="s">
        <v>3520</v>
      </c>
      <c r="N22" s="15" t="s">
        <v>3521</v>
      </c>
      <c r="O22" s="15" t="s">
        <v>3574</v>
      </c>
      <c r="P22" s="15" t="s">
        <v>3575</v>
      </c>
      <c r="Q22" s="15" t="s">
        <v>3576</v>
      </c>
      <c r="R22" s="68"/>
      <c r="S22" s="15"/>
      <c r="T22" s="15"/>
      <c r="U22" s="15"/>
      <c r="V22" s="15"/>
      <c r="W22" s="15"/>
    </row>
    <row r="23" spans="1:23" s="12" customFormat="1" ht="15.5" x14ac:dyDescent="0.35">
      <c r="A23" s="19">
        <v>17</v>
      </c>
      <c r="B23" s="15">
        <v>542</v>
      </c>
      <c r="C23" s="38" t="s">
        <v>117</v>
      </c>
      <c r="D23" s="73" t="s">
        <v>3231</v>
      </c>
      <c r="E23" s="19">
        <v>542</v>
      </c>
      <c r="F23" s="15" t="s">
        <v>117</v>
      </c>
      <c r="G23" s="15" t="s">
        <v>246</v>
      </c>
      <c r="H23" s="15" t="s">
        <v>100</v>
      </c>
      <c r="I23" s="15" t="s">
        <v>118</v>
      </c>
      <c r="J23" s="15" t="s">
        <v>119</v>
      </c>
      <c r="K23" s="15" t="s">
        <v>3207</v>
      </c>
      <c r="L23" s="15" t="s">
        <v>120</v>
      </c>
      <c r="M23" s="15" t="s">
        <v>3496</v>
      </c>
      <c r="N23" s="15" t="s">
        <v>3522</v>
      </c>
      <c r="O23" s="15" t="s">
        <v>3577</v>
      </c>
      <c r="P23" s="15" t="s">
        <v>3633</v>
      </c>
      <c r="Q23" s="15" t="s">
        <v>3578</v>
      </c>
      <c r="R23" s="68"/>
      <c r="S23" s="15"/>
      <c r="T23" s="15"/>
      <c r="U23" s="15"/>
      <c r="V23" s="15"/>
      <c r="W23" s="15"/>
    </row>
    <row r="24" spans="1:23" s="12" customFormat="1" ht="15.5" x14ac:dyDescent="0.35">
      <c r="A24" s="19">
        <v>18</v>
      </c>
      <c r="B24" s="15">
        <v>544</v>
      </c>
      <c r="C24" s="38" t="s">
        <v>121</v>
      </c>
      <c r="D24" s="73" t="s">
        <v>3232</v>
      </c>
      <c r="E24" s="19">
        <v>544</v>
      </c>
      <c r="F24" s="15" t="s">
        <v>121</v>
      </c>
      <c r="G24" s="15" t="s">
        <v>3523</v>
      </c>
      <c r="H24" s="15" t="s">
        <v>203</v>
      </c>
      <c r="I24" s="15" t="s">
        <v>204</v>
      </c>
      <c r="J24" s="15" t="s">
        <v>122</v>
      </c>
      <c r="K24" s="15" t="s">
        <v>3207</v>
      </c>
      <c r="L24" s="15" t="s">
        <v>205</v>
      </c>
      <c r="M24" s="15" t="s">
        <v>3579</v>
      </c>
      <c r="N24" s="15" t="s">
        <v>3580</v>
      </c>
      <c r="O24" s="15" t="s">
        <v>3574</v>
      </c>
      <c r="P24" s="15" t="s">
        <v>3581</v>
      </c>
      <c r="Q24" s="15" t="s">
        <v>3582</v>
      </c>
      <c r="R24" s="68"/>
      <c r="S24" s="15"/>
      <c r="T24" s="15"/>
      <c r="U24" s="15"/>
      <c r="V24" s="15"/>
      <c r="W24" s="15"/>
    </row>
    <row r="25" spans="1:23" s="12" customFormat="1" ht="15.5" x14ac:dyDescent="0.35">
      <c r="A25" s="19">
        <v>19</v>
      </c>
      <c r="B25" s="15">
        <v>545</v>
      </c>
      <c r="C25" s="38" t="s">
        <v>123</v>
      </c>
      <c r="D25" s="73" t="s">
        <v>3233</v>
      </c>
      <c r="E25" s="19">
        <v>545</v>
      </c>
      <c r="F25" s="15" t="s">
        <v>123</v>
      </c>
      <c r="G25" s="15" t="s">
        <v>3478</v>
      </c>
      <c r="H25" s="15" t="s">
        <v>124</v>
      </c>
      <c r="I25" s="15" t="s">
        <v>100</v>
      </c>
      <c r="J25" s="15" t="s">
        <v>125</v>
      </c>
      <c r="K25" s="15" t="s">
        <v>3207</v>
      </c>
      <c r="L25" s="15" t="s">
        <v>126</v>
      </c>
      <c r="M25" s="15" t="s">
        <v>3656</v>
      </c>
      <c r="N25" s="15" t="s">
        <v>3657</v>
      </c>
      <c r="O25" s="15" t="s">
        <v>3583</v>
      </c>
      <c r="P25" s="15" t="s">
        <v>3584</v>
      </c>
      <c r="Q25" s="15" t="s">
        <v>3658</v>
      </c>
      <c r="R25" s="68"/>
      <c r="S25" s="15"/>
      <c r="T25" s="15"/>
      <c r="U25" s="15"/>
      <c r="V25" s="15"/>
      <c r="W25" s="15"/>
    </row>
    <row r="26" spans="1:23" s="12" customFormat="1" ht="15.5" x14ac:dyDescent="0.35">
      <c r="A26" s="19">
        <v>20</v>
      </c>
      <c r="B26" s="15">
        <v>546</v>
      </c>
      <c r="C26" s="38" t="s">
        <v>127</v>
      </c>
      <c r="D26" s="73" t="s">
        <v>3234</v>
      </c>
      <c r="E26" s="19">
        <v>546</v>
      </c>
      <c r="F26" s="15" t="s">
        <v>127</v>
      </c>
      <c r="G26" s="15" t="s">
        <v>128</v>
      </c>
      <c r="H26" s="15" t="s">
        <v>100</v>
      </c>
      <c r="I26" s="15" t="s">
        <v>129</v>
      </c>
      <c r="J26" s="15" t="s">
        <v>130</v>
      </c>
      <c r="K26" s="15" t="s">
        <v>3207</v>
      </c>
      <c r="L26" s="15" t="s">
        <v>131</v>
      </c>
      <c r="M26" s="15" t="s">
        <v>132</v>
      </c>
      <c r="N26" s="15" t="s">
        <v>133</v>
      </c>
      <c r="O26" s="15" t="s">
        <v>3583</v>
      </c>
      <c r="P26" s="15" t="s">
        <v>3585</v>
      </c>
      <c r="Q26" s="15" t="s">
        <v>134</v>
      </c>
      <c r="R26" s="68"/>
      <c r="S26" s="15"/>
      <c r="T26" s="15"/>
      <c r="U26" s="15"/>
      <c r="V26" s="15"/>
      <c r="W26" s="15"/>
    </row>
    <row r="27" spans="1:23" s="12" customFormat="1" ht="15.5" x14ac:dyDescent="0.35">
      <c r="A27" s="19">
        <v>21</v>
      </c>
      <c r="B27" s="15">
        <v>548</v>
      </c>
      <c r="C27" s="38" t="s">
        <v>135</v>
      </c>
      <c r="D27" s="73" t="s">
        <v>3235</v>
      </c>
      <c r="E27" s="19">
        <v>548</v>
      </c>
      <c r="F27" s="15" t="s">
        <v>135</v>
      </c>
      <c r="G27" s="15" t="s">
        <v>3497</v>
      </c>
      <c r="H27" s="15" t="s">
        <v>70</v>
      </c>
      <c r="I27" s="15" t="s">
        <v>267</v>
      </c>
      <c r="J27" s="15" t="s">
        <v>268</v>
      </c>
      <c r="K27" s="15" t="s">
        <v>206</v>
      </c>
      <c r="L27" s="15" t="s">
        <v>269</v>
      </c>
      <c r="M27" s="15" t="s">
        <v>3586</v>
      </c>
      <c r="N27" s="15" t="s">
        <v>3587</v>
      </c>
      <c r="O27" s="15" t="s">
        <v>3588</v>
      </c>
      <c r="P27" s="15" t="s">
        <v>3589</v>
      </c>
      <c r="Q27" s="15" t="s">
        <v>3590</v>
      </c>
      <c r="R27" s="68"/>
      <c r="S27" s="15"/>
      <c r="T27" s="15"/>
      <c r="U27" s="15"/>
      <c r="V27" s="15"/>
      <c r="W27" s="15"/>
    </row>
    <row r="28" spans="1:23" s="12" customFormat="1" ht="15.5" x14ac:dyDescent="0.35">
      <c r="A28" s="19">
        <v>22</v>
      </c>
      <c r="B28" s="15">
        <v>550</v>
      </c>
      <c r="C28" s="38" t="s">
        <v>137</v>
      </c>
      <c r="D28" s="73" t="s">
        <v>3236</v>
      </c>
      <c r="E28" s="19">
        <v>550</v>
      </c>
      <c r="F28" s="15" t="s">
        <v>137</v>
      </c>
      <c r="G28" s="15" t="s">
        <v>281</v>
      </c>
      <c r="H28" s="15" t="s">
        <v>100</v>
      </c>
      <c r="I28" s="15" t="s">
        <v>138</v>
      </c>
      <c r="J28" s="15" t="s">
        <v>3207</v>
      </c>
      <c r="K28" s="15" t="s">
        <v>3207</v>
      </c>
      <c r="L28" s="15" t="s">
        <v>139</v>
      </c>
      <c r="M28" s="15" t="s">
        <v>3479</v>
      </c>
      <c r="N28" s="15" t="s">
        <v>3480</v>
      </c>
      <c r="O28" s="15" t="s">
        <v>3588</v>
      </c>
      <c r="P28" s="15" t="s">
        <v>3591</v>
      </c>
      <c r="Q28" s="15" t="s">
        <v>3207</v>
      </c>
      <c r="R28" s="68"/>
      <c r="S28" s="15"/>
      <c r="T28" s="15"/>
      <c r="U28" s="15"/>
      <c r="V28" s="15"/>
      <c r="W28" s="15"/>
    </row>
    <row r="29" spans="1:23" s="12" customFormat="1" ht="15.5" x14ac:dyDescent="0.35">
      <c r="A29" s="19">
        <v>23</v>
      </c>
      <c r="B29" s="15">
        <v>552</v>
      </c>
      <c r="C29" s="38" t="s">
        <v>146</v>
      </c>
      <c r="D29" s="73" t="s">
        <v>3237</v>
      </c>
      <c r="E29" s="19">
        <v>552</v>
      </c>
      <c r="F29" s="15" t="s">
        <v>3211</v>
      </c>
      <c r="G29" s="15" t="s">
        <v>3524</v>
      </c>
      <c r="H29" s="15" t="s">
        <v>70</v>
      </c>
      <c r="I29" s="15" t="s">
        <v>140</v>
      </c>
      <c r="J29" s="15" t="s">
        <v>141</v>
      </c>
      <c r="K29" s="15" t="s">
        <v>3207</v>
      </c>
      <c r="L29" s="15" t="s">
        <v>142</v>
      </c>
      <c r="M29" s="15" t="s">
        <v>143</v>
      </c>
      <c r="N29" s="15" t="s">
        <v>144</v>
      </c>
      <c r="O29" s="15" t="s">
        <v>3592</v>
      </c>
      <c r="P29" s="15" t="s">
        <v>145</v>
      </c>
      <c r="Q29" s="15" t="s">
        <v>3207</v>
      </c>
      <c r="R29" s="68"/>
      <c r="S29" s="15"/>
      <c r="T29" s="15"/>
      <c r="U29" s="15"/>
      <c r="V29" s="15"/>
      <c r="W29" s="15"/>
    </row>
    <row r="30" spans="1:23" s="12" customFormat="1" ht="15.5" x14ac:dyDescent="0.35">
      <c r="A30" s="19">
        <v>24</v>
      </c>
      <c r="B30" s="15">
        <v>562</v>
      </c>
      <c r="C30" s="38" t="s">
        <v>263</v>
      </c>
      <c r="D30" s="73" t="s">
        <v>3238</v>
      </c>
      <c r="E30" s="19">
        <v>562</v>
      </c>
      <c r="F30" s="15" t="s">
        <v>263</v>
      </c>
      <c r="G30" s="15" t="s">
        <v>3212</v>
      </c>
      <c r="H30" s="15" t="s">
        <v>147</v>
      </c>
      <c r="I30" s="15" t="s">
        <v>148</v>
      </c>
      <c r="J30" s="15" t="s">
        <v>90</v>
      </c>
      <c r="K30" s="15" t="s">
        <v>91</v>
      </c>
      <c r="L30" s="15" t="s">
        <v>149</v>
      </c>
      <c r="M30" s="15" t="s">
        <v>3593</v>
      </c>
      <c r="N30" s="15" t="s">
        <v>3594</v>
      </c>
      <c r="O30" s="15" t="s">
        <v>3565</v>
      </c>
      <c r="P30" s="15" t="s">
        <v>3595</v>
      </c>
      <c r="Q30" s="15" t="s">
        <v>3596</v>
      </c>
      <c r="R30" s="68"/>
      <c r="S30" s="15"/>
      <c r="T30" s="15"/>
      <c r="U30" s="15"/>
      <c r="V30" s="15"/>
      <c r="W30" s="15"/>
    </row>
    <row r="31" spans="1:23" s="12" customFormat="1" ht="15.5" x14ac:dyDescent="0.35">
      <c r="A31" s="19">
        <v>25</v>
      </c>
      <c r="B31" s="15">
        <v>564</v>
      </c>
      <c r="C31" s="38" t="s">
        <v>264</v>
      </c>
      <c r="D31" s="73" t="s">
        <v>3239</v>
      </c>
      <c r="E31" s="19">
        <v>564</v>
      </c>
      <c r="F31" s="15" t="s">
        <v>264</v>
      </c>
      <c r="G31" s="15" t="s">
        <v>270</v>
      </c>
      <c r="H31" s="15" t="s">
        <v>154</v>
      </c>
      <c r="I31" s="15" t="s">
        <v>136</v>
      </c>
      <c r="J31" s="15" t="s">
        <v>130</v>
      </c>
      <c r="K31" s="15" t="s">
        <v>3207</v>
      </c>
      <c r="L31" s="15" t="s">
        <v>150</v>
      </c>
      <c r="M31" s="15" t="s">
        <v>3659</v>
      </c>
      <c r="N31" s="15" t="s">
        <v>3660</v>
      </c>
      <c r="O31" s="15" t="s">
        <v>3588</v>
      </c>
      <c r="P31" s="15" t="s">
        <v>3597</v>
      </c>
      <c r="Q31" s="15" t="s">
        <v>3598</v>
      </c>
      <c r="R31" s="68"/>
      <c r="S31" s="15"/>
      <c r="T31" s="15"/>
      <c r="U31" s="15"/>
      <c r="V31" s="15"/>
      <c r="W31" s="15"/>
    </row>
    <row r="32" spans="1:23" s="12" customFormat="1" ht="15.5" x14ac:dyDescent="0.35">
      <c r="A32" s="19">
        <v>26</v>
      </c>
      <c r="B32" s="15">
        <v>566</v>
      </c>
      <c r="C32" s="38" t="s">
        <v>266</v>
      </c>
      <c r="D32" s="73" t="s">
        <v>3240</v>
      </c>
      <c r="E32" s="19">
        <v>566</v>
      </c>
      <c r="F32" s="15" t="s">
        <v>266</v>
      </c>
      <c r="G32" s="15" t="s">
        <v>271</v>
      </c>
      <c r="H32" s="15" t="s">
        <v>151</v>
      </c>
      <c r="I32" s="15" t="s">
        <v>152</v>
      </c>
      <c r="J32" s="15" t="s">
        <v>63</v>
      </c>
      <c r="K32" s="15" t="s">
        <v>3207</v>
      </c>
      <c r="L32" s="15" t="s">
        <v>153</v>
      </c>
      <c r="M32" s="15" t="s">
        <v>3525</v>
      </c>
      <c r="N32" s="15" t="s">
        <v>3526</v>
      </c>
      <c r="O32" s="15" t="s">
        <v>3549</v>
      </c>
      <c r="P32" s="15" t="s">
        <v>3527</v>
      </c>
      <c r="Q32" s="15" t="s">
        <v>3599</v>
      </c>
      <c r="R32" s="68"/>
      <c r="S32" s="15"/>
      <c r="T32" s="15"/>
      <c r="U32" s="15"/>
      <c r="V32" s="15"/>
      <c r="W32" s="15"/>
    </row>
    <row r="33" spans="1:23" s="12" customFormat="1" ht="15.5" x14ac:dyDescent="0.35">
      <c r="A33" s="19">
        <v>27</v>
      </c>
      <c r="B33" s="15">
        <v>568</v>
      </c>
      <c r="C33" s="38" t="s">
        <v>265</v>
      </c>
      <c r="D33" s="73" t="s">
        <v>3241</v>
      </c>
      <c r="E33" s="19">
        <v>568</v>
      </c>
      <c r="F33" s="15" t="s">
        <v>265</v>
      </c>
      <c r="G33" s="15" t="s">
        <v>3539</v>
      </c>
      <c r="H33" s="15" t="s">
        <v>272</v>
      </c>
      <c r="I33" s="15" t="s">
        <v>154</v>
      </c>
      <c r="J33" s="15" t="s">
        <v>155</v>
      </c>
      <c r="K33" s="15" t="s">
        <v>107</v>
      </c>
      <c r="L33" s="15" t="s">
        <v>156</v>
      </c>
      <c r="M33" s="15" t="s">
        <v>3540</v>
      </c>
      <c r="N33" s="15" t="s">
        <v>3541</v>
      </c>
      <c r="O33" s="15" t="s">
        <v>3571</v>
      </c>
      <c r="P33" s="15" t="s">
        <v>3542</v>
      </c>
      <c r="Q33" s="15" t="s">
        <v>3600</v>
      </c>
      <c r="R33" s="68"/>
      <c r="S33" s="15"/>
      <c r="T33" s="15"/>
      <c r="U33" s="15"/>
      <c r="V33" s="15"/>
      <c r="W33" s="15"/>
    </row>
    <row r="34" spans="1:23" s="12" customFormat="1" ht="15.5" x14ac:dyDescent="0.35">
      <c r="A34" s="19">
        <v>28</v>
      </c>
      <c r="B34" s="15">
        <v>572</v>
      </c>
      <c r="C34" s="38" t="s">
        <v>157</v>
      </c>
      <c r="D34" s="73" t="s">
        <v>3242</v>
      </c>
      <c r="E34" s="19">
        <v>572</v>
      </c>
      <c r="F34" s="15" t="s">
        <v>157</v>
      </c>
      <c r="G34" s="15" t="s">
        <v>180</v>
      </c>
      <c r="H34" s="15" t="s">
        <v>158</v>
      </c>
      <c r="I34" s="15" t="s">
        <v>159</v>
      </c>
      <c r="J34" s="15" t="s">
        <v>90</v>
      </c>
      <c r="K34" s="15" t="s">
        <v>91</v>
      </c>
      <c r="L34" s="15" t="s">
        <v>160</v>
      </c>
      <c r="M34" s="15" t="s">
        <v>3528</v>
      </c>
      <c r="N34" s="15" t="s">
        <v>3529</v>
      </c>
      <c r="O34" s="15" t="s">
        <v>3565</v>
      </c>
      <c r="P34" s="15" t="s">
        <v>3601</v>
      </c>
      <c r="Q34" s="15" t="s">
        <v>3602</v>
      </c>
      <c r="R34" s="68"/>
      <c r="S34" s="15"/>
      <c r="T34" s="15"/>
      <c r="U34" s="15"/>
      <c r="V34" s="15"/>
      <c r="W34" s="15"/>
    </row>
    <row r="35" spans="1:23" s="12" customFormat="1" ht="15.5" x14ac:dyDescent="0.35">
      <c r="A35" s="19">
        <v>29</v>
      </c>
      <c r="B35" s="15">
        <v>574</v>
      </c>
      <c r="C35" s="38" t="s">
        <v>161</v>
      </c>
      <c r="D35" s="73" t="s">
        <v>3243</v>
      </c>
      <c r="E35" s="19">
        <v>574</v>
      </c>
      <c r="F35" s="15" t="s">
        <v>161</v>
      </c>
      <c r="G35" s="15" t="s">
        <v>3603</v>
      </c>
      <c r="H35" s="15" t="s">
        <v>162</v>
      </c>
      <c r="I35" s="15" t="s">
        <v>163</v>
      </c>
      <c r="J35" s="15" t="s">
        <v>164</v>
      </c>
      <c r="K35" s="15" t="s">
        <v>68</v>
      </c>
      <c r="L35" s="15" t="s">
        <v>165</v>
      </c>
      <c r="M35" s="15" t="s">
        <v>3603</v>
      </c>
      <c r="N35" s="15" t="s">
        <v>3604</v>
      </c>
      <c r="O35" s="15" t="s">
        <v>3605</v>
      </c>
      <c r="P35" s="15" t="s">
        <v>3606</v>
      </c>
      <c r="Q35" s="15" t="s">
        <v>3607</v>
      </c>
      <c r="R35" s="68"/>
      <c r="S35" s="15"/>
      <c r="T35" s="15"/>
      <c r="U35" s="15"/>
      <c r="V35" s="15"/>
      <c r="W35" s="15"/>
    </row>
    <row r="36" spans="1:23" s="12" customFormat="1" ht="15.5" x14ac:dyDescent="0.35">
      <c r="A36" s="19">
        <v>30</v>
      </c>
      <c r="B36" s="15">
        <v>576</v>
      </c>
      <c r="C36" s="38" t="s">
        <v>273</v>
      </c>
      <c r="D36" s="73" t="s">
        <v>3244</v>
      </c>
      <c r="E36" s="19">
        <v>576</v>
      </c>
      <c r="F36" s="15" t="s">
        <v>273</v>
      </c>
      <c r="G36" s="15" t="s">
        <v>247</v>
      </c>
      <c r="H36" s="15" t="s">
        <v>274</v>
      </c>
      <c r="I36" s="15" t="s">
        <v>275</v>
      </c>
      <c r="J36" s="15" t="s">
        <v>141</v>
      </c>
      <c r="K36" s="15" t="s">
        <v>3207</v>
      </c>
      <c r="L36" s="15" t="s">
        <v>276</v>
      </c>
      <c r="M36" s="15" t="s">
        <v>3661</v>
      </c>
      <c r="N36" s="15" t="s">
        <v>3662</v>
      </c>
      <c r="O36" s="15" t="s">
        <v>3574</v>
      </c>
      <c r="P36" s="15" t="s">
        <v>3663</v>
      </c>
      <c r="Q36" s="15" t="s">
        <v>3608</v>
      </c>
      <c r="R36" s="68"/>
      <c r="S36" s="15"/>
      <c r="T36" s="15"/>
      <c r="U36" s="15"/>
      <c r="V36" s="15"/>
      <c r="W36" s="15"/>
    </row>
    <row r="37" spans="1:23" s="12" customFormat="1" ht="15.5" x14ac:dyDescent="0.35">
      <c r="A37" s="19">
        <v>31</v>
      </c>
      <c r="B37" s="15">
        <v>582</v>
      </c>
      <c r="C37" s="38" t="s">
        <v>166</v>
      </c>
      <c r="D37" s="73" t="s">
        <v>3245</v>
      </c>
      <c r="E37" s="19">
        <v>582</v>
      </c>
      <c r="F37" s="15" t="s">
        <v>3664</v>
      </c>
      <c r="G37" s="15" t="s">
        <v>3634</v>
      </c>
      <c r="H37" s="15" t="s">
        <v>167</v>
      </c>
      <c r="I37" s="15" t="s">
        <v>168</v>
      </c>
      <c r="J37" s="15" t="s">
        <v>169</v>
      </c>
      <c r="K37" s="15" t="s">
        <v>80</v>
      </c>
      <c r="L37" s="15" t="s">
        <v>170</v>
      </c>
      <c r="M37" s="15" t="s">
        <v>3665</v>
      </c>
      <c r="N37" s="15" t="s">
        <v>3666</v>
      </c>
      <c r="O37" s="15" t="s">
        <v>3609</v>
      </c>
      <c r="P37" s="15" t="s">
        <v>3610</v>
      </c>
      <c r="Q37" s="15" t="s">
        <v>3667</v>
      </c>
      <c r="R37" s="68"/>
      <c r="S37" s="15"/>
      <c r="T37" s="15"/>
      <c r="U37" s="15"/>
      <c r="V37" s="15"/>
      <c r="W37" s="15"/>
    </row>
    <row r="38" spans="1:23" s="12" customFormat="1" ht="15.5" x14ac:dyDescent="0.35">
      <c r="A38" s="19">
        <v>32</v>
      </c>
      <c r="B38" s="15">
        <v>584</v>
      </c>
      <c r="C38" s="38" t="s">
        <v>171</v>
      </c>
      <c r="D38" s="73" t="s">
        <v>3246</v>
      </c>
      <c r="E38" s="19">
        <v>584</v>
      </c>
      <c r="F38" s="15" t="s">
        <v>171</v>
      </c>
      <c r="G38" s="15" t="s">
        <v>248</v>
      </c>
      <c r="H38" s="15" t="s">
        <v>172</v>
      </c>
      <c r="I38" s="15" t="s">
        <v>173</v>
      </c>
      <c r="J38" s="15" t="s">
        <v>87</v>
      </c>
      <c r="K38" s="15" t="s">
        <v>3207</v>
      </c>
      <c r="L38" s="15" t="s">
        <v>174</v>
      </c>
      <c r="M38" s="15" t="s">
        <v>248</v>
      </c>
      <c r="N38" s="15" t="s">
        <v>249</v>
      </c>
      <c r="O38" s="15" t="s">
        <v>3611</v>
      </c>
      <c r="P38" s="15" t="s">
        <v>3612</v>
      </c>
      <c r="Q38" s="15" t="s">
        <v>175</v>
      </c>
      <c r="R38" s="68"/>
      <c r="S38" s="15"/>
      <c r="T38" s="15"/>
      <c r="U38" s="15"/>
      <c r="V38" s="15"/>
      <c r="W38" s="15"/>
    </row>
    <row r="39" spans="1:23" s="12" customFormat="1" ht="15.5" x14ac:dyDescent="0.35">
      <c r="A39" s="25">
        <v>33</v>
      </c>
      <c r="B39" s="20">
        <v>586</v>
      </c>
      <c r="C39" s="71" t="s">
        <v>176</v>
      </c>
      <c r="D39" s="75" t="s">
        <v>250</v>
      </c>
      <c r="E39" s="19">
        <v>586</v>
      </c>
      <c r="F39" s="15" t="s">
        <v>250</v>
      </c>
      <c r="G39" s="15" t="s">
        <v>3635</v>
      </c>
      <c r="H39" s="15" t="s">
        <v>177</v>
      </c>
      <c r="I39" s="15" t="s">
        <v>58</v>
      </c>
      <c r="J39" s="15" t="s">
        <v>3207</v>
      </c>
      <c r="K39" s="15" t="s">
        <v>3207</v>
      </c>
      <c r="L39" s="15" t="s">
        <v>178</v>
      </c>
      <c r="M39" s="15" t="s">
        <v>181</v>
      </c>
      <c r="N39" s="15" t="s">
        <v>3213</v>
      </c>
      <c r="O39" s="15" t="s">
        <v>3613</v>
      </c>
      <c r="P39" s="15" t="s">
        <v>3614</v>
      </c>
      <c r="Q39" s="15" t="s">
        <v>3615</v>
      </c>
      <c r="R39" s="68"/>
      <c r="S39" s="15"/>
      <c r="T39" s="15"/>
      <c r="U39" s="15"/>
      <c r="V39" s="15"/>
      <c r="W39" s="15"/>
    </row>
    <row r="40" spans="1:23" s="12" customFormat="1" ht="15.5" x14ac:dyDescent="0.35">
      <c r="D40" s="76" t="s">
        <v>3252</v>
      </c>
    </row>
    <row r="41" spans="1:23" ht="13.5" customHeight="1" x14ac:dyDescent="0.35">
      <c r="B41" s="10"/>
      <c r="C41" s="10"/>
      <c r="D41" s="559" t="str">
        <f>IF($M$2=1,D7,C7)</f>
        <v>Dewiswch eich awdurdod</v>
      </c>
      <c r="E41" s="12"/>
      <c r="F41" s="12"/>
      <c r="G41" s="12"/>
      <c r="H41" s="12"/>
      <c r="I41" s="12"/>
      <c r="J41" s="12"/>
      <c r="K41" s="12"/>
      <c r="L41" s="12"/>
      <c r="M41" s="12"/>
      <c r="N41" s="12"/>
      <c r="O41" s="12"/>
      <c r="P41" s="12"/>
      <c r="Q41" s="12"/>
      <c r="R41" s="12"/>
      <c r="S41" s="12"/>
      <c r="T41" s="12"/>
      <c r="U41" s="12"/>
    </row>
    <row r="42" spans="1:23" ht="13.5" customHeight="1" x14ac:dyDescent="0.35">
      <c r="B42" s="10"/>
      <c r="C42" s="10"/>
      <c r="D42" s="560" t="str">
        <f t="shared" ref="D42:D73" si="1">IF($M$2=1,D8,C8)</f>
        <v>Cyngor Sir Ynys Môn</v>
      </c>
      <c r="E42" s="12"/>
      <c r="F42" s="12"/>
      <c r="G42" s="12"/>
      <c r="H42" s="12"/>
      <c r="I42" s="12"/>
      <c r="J42" s="12"/>
      <c r="K42" s="12"/>
      <c r="L42" s="12"/>
      <c r="M42" s="12"/>
      <c r="N42" s="12"/>
      <c r="O42" s="12"/>
      <c r="P42" s="12"/>
      <c r="Q42" s="12"/>
      <c r="R42" s="12"/>
      <c r="S42" s="12"/>
      <c r="T42" s="12"/>
      <c r="U42" s="12"/>
      <c r="V42" s="16"/>
      <c r="W42" s="16"/>
    </row>
    <row r="43" spans="1:23" ht="13.5" customHeight="1" x14ac:dyDescent="0.35">
      <c r="B43" s="10"/>
      <c r="C43" s="10"/>
      <c r="D43" s="560" t="str">
        <f t="shared" si="1"/>
        <v>Cyngor Gwynedd</v>
      </c>
      <c r="E43" s="12"/>
      <c r="F43" s="12"/>
      <c r="G43" s="12"/>
      <c r="H43" s="12"/>
      <c r="I43" s="12"/>
      <c r="J43" s="12"/>
      <c r="K43" s="12"/>
      <c r="L43" s="12"/>
      <c r="M43" s="12"/>
      <c r="N43" s="12"/>
      <c r="O43" s="12"/>
      <c r="P43" s="12"/>
      <c r="Q43" s="12"/>
      <c r="R43" s="12"/>
      <c r="S43" s="12"/>
      <c r="T43" s="12"/>
      <c r="U43" s="12"/>
      <c r="V43" s="15"/>
      <c r="W43" s="15"/>
    </row>
    <row r="44" spans="1:23" ht="13.5" customHeight="1" x14ac:dyDescent="0.35">
      <c r="B44" s="10"/>
      <c r="D44" s="560" t="str">
        <f t="shared" si="1"/>
        <v>Cyngor Bwrdeistref Sirol Conwy</v>
      </c>
      <c r="E44" s="12"/>
      <c r="F44" s="12"/>
      <c r="G44" s="12"/>
      <c r="H44" s="12"/>
      <c r="I44" s="12"/>
      <c r="J44" s="12"/>
      <c r="K44" s="12"/>
      <c r="L44" s="12"/>
      <c r="M44" s="12"/>
      <c r="N44" s="12"/>
      <c r="O44" s="12"/>
      <c r="P44" s="12"/>
      <c r="Q44" s="12"/>
      <c r="R44" s="12"/>
      <c r="S44" s="12"/>
      <c r="T44" s="12"/>
      <c r="U44" s="12"/>
      <c r="V44" s="15"/>
      <c r="W44" s="15"/>
    </row>
    <row r="45" spans="1:23" ht="13.5" customHeight="1" x14ac:dyDescent="0.35">
      <c r="B45" s="10"/>
      <c r="D45" s="560" t="str">
        <f t="shared" si="1"/>
        <v>Cyngor Sir Ddinbych</v>
      </c>
      <c r="E45" s="12"/>
      <c r="F45" s="12"/>
      <c r="G45" s="12"/>
      <c r="H45" s="12"/>
      <c r="I45" s="12"/>
      <c r="J45" s="12"/>
      <c r="K45" s="12"/>
      <c r="L45" s="12"/>
      <c r="M45" s="12"/>
      <c r="N45" s="12"/>
      <c r="O45" s="12"/>
      <c r="P45" s="12"/>
      <c r="Q45" s="12"/>
      <c r="R45" s="12"/>
      <c r="S45" s="12"/>
      <c r="T45" s="12"/>
      <c r="U45" s="12"/>
      <c r="V45" s="15"/>
      <c r="W45" s="15"/>
    </row>
    <row r="46" spans="1:23" ht="13.5" customHeight="1" x14ac:dyDescent="0.35">
      <c r="B46" s="10"/>
      <c r="D46" s="560" t="str">
        <f t="shared" si="1"/>
        <v>Cyngor Sir y Fflint</v>
      </c>
      <c r="E46" s="12"/>
      <c r="F46" s="12"/>
      <c r="G46" s="12"/>
      <c r="H46" s="12"/>
      <c r="I46" s="12"/>
      <c r="J46" s="12"/>
      <c r="K46" s="12"/>
      <c r="L46" s="12"/>
      <c r="M46" s="12"/>
      <c r="N46" s="12"/>
      <c r="O46" s="12"/>
      <c r="P46" s="12"/>
      <c r="Q46" s="12"/>
      <c r="R46" s="12"/>
      <c r="S46" s="12"/>
      <c r="T46" s="12"/>
      <c r="U46" s="12"/>
      <c r="V46" s="15"/>
      <c r="W46" s="15"/>
    </row>
    <row r="47" spans="1:23" ht="13.5" customHeight="1" x14ac:dyDescent="0.35">
      <c r="D47" s="560" t="str">
        <f t="shared" si="1"/>
        <v>Cyngor Bwrdeistref Sirol Wrecsam</v>
      </c>
      <c r="E47" s="12"/>
      <c r="F47" s="12"/>
      <c r="G47" s="12"/>
      <c r="H47" s="12"/>
      <c r="I47" s="12"/>
      <c r="J47" s="12"/>
      <c r="K47" s="12"/>
      <c r="L47" s="12"/>
      <c r="M47" s="12"/>
      <c r="N47" s="12"/>
      <c r="O47" s="12"/>
      <c r="P47" s="12"/>
      <c r="Q47" s="12"/>
      <c r="R47" s="12"/>
      <c r="S47" s="12"/>
      <c r="T47" s="12"/>
      <c r="U47" s="12"/>
      <c r="V47" s="15"/>
      <c r="W47" s="15"/>
    </row>
    <row r="48" spans="1:23" ht="13.5" customHeight="1" x14ac:dyDescent="0.35">
      <c r="D48" s="560" t="str">
        <f t="shared" si="1"/>
        <v>Cyngor Sir Powys</v>
      </c>
      <c r="E48" s="12"/>
      <c r="F48" s="12"/>
      <c r="G48" s="12"/>
      <c r="H48" s="12"/>
      <c r="I48" s="12"/>
      <c r="J48" s="12"/>
      <c r="K48" s="12"/>
      <c r="L48" s="12"/>
      <c r="M48" s="12"/>
      <c r="N48" s="12"/>
      <c r="O48" s="12"/>
      <c r="P48" s="12"/>
      <c r="Q48" s="12"/>
      <c r="R48" s="12"/>
      <c r="S48" s="12"/>
      <c r="T48" s="12"/>
      <c r="U48" s="12"/>
      <c r="V48" s="15"/>
      <c r="W48" s="15"/>
    </row>
    <row r="49" spans="4:23" ht="13.5" customHeight="1" x14ac:dyDescent="0.35">
      <c r="D49" s="560" t="str">
        <f t="shared" si="1"/>
        <v>Cyngor Sir Ceredigion</v>
      </c>
      <c r="E49" s="12"/>
      <c r="F49" s="12"/>
      <c r="G49" s="12"/>
      <c r="H49" s="12"/>
      <c r="I49" s="12"/>
      <c r="J49" s="12"/>
      <c r="K49" s="12"/>
      <c r="L49" s="12"/>
      <c r="M49" s="12"/>
      <c r="N49" s="12"/>
      <c r="O49" s="12"/>
      <c r="P49" s="12"/>
      <c r="Q49" s="12"/>
      <c r="R49" s="12"/>
      <c r="S49" s="12"/>
      <c r="T49" s="12"/>
      <c r="U49" s="12"/>
      <c r="V49" s="15"/>
      <c r="W49" s="15"/>
    </row>
    <row r="50" spans="4:23" ht="13.5" customHeight="1" x14ac:dyDescent="0.35">
      <c r="D50" s="560" t="str">
        <f t="shared" si="1"/>
        <v>Cyngor Sir Penfro</v>
      </c>
      <c r="E50" s="12"/>
      <c r="F50" s="12"/>
      <c r="G50" s="12"/>
      <c r="H50" s="12"/>
      <c r="I50" s="12"/>
      <c r="J50" s="12"/>
      <c r="K50" s="12"/>
      <c r="L50" s="12"/>
      <c r="M50" s="12"/>
      <c r="N50" s="12"/>
      <c r="O50" s="12"/>
      <c r="P50" s="12"/>
      <c r="Q50" s="12"/>
      <c r="R50" s="12"/>
      <c r="S50" s="12"/>
      <c r="T50" s="12"/>
      <c r="U50" s="12"/>
      <c r="V50" s="15"/>
      <c r="W50" s="15"/>
    </row>
    <row r="51" spans="4:23" ht="13.5" customHeight="1" x14ac:dyDescent="0.35">
      <c r="D51" s="560" t="str">
        <f t="shared" si="1"/>
        <v>Cyngor Sir Gaerfyrddin</v>
      </c>
      <c r="E51" s="12"/>
      <c r="F51" s="12"/>
      <c r="G51" s="12"/>
      <c r="H51" s="12"/>
      <c r="I51" s="12"/>
      <c r="J51" s="12"/>
      <c r="K51" s="12"/>
      <c r="L51" s="12"/>
      <c r="M51" s="12"/>
      <c r="N51" s="12"/>
      <c r="O51" s="12"/>
      <c r="P51" s="12"/>
      <c r="Q51" s="12"/>
      <c r="R51" s="12"/>
      <c r="S51" s="12"/>
      <c r="T51" s="12"/>
      <c r="U51" s="12"/>
      <c r="V51" s="15"/>
      <c r="W51" s="15"/>
    </row>
    <row r="52" spans="4:23" ht="13.5" customHeight="1" x14ac:dyDescent="0.35">
      <c r="D52" s="560" t="str">
        <f t="shared" si="1"/>
        <v>Cyngor Dinas a Sir Abertawe</v>
      </c>
      <c r="E52" s="12"/>
      <c r="F52" s="12"/>
      <c r="G52" s="12"/>
      <c r="H52" s="12"/>
      <c r="I52" s="12"/>
      <c r="J52" s="12"/>
      <c r="K52" s="12"/>
      <c r="L52" s="12"/>
      <c r="M52" s="12"/>
      <c r="N52" s="12"/>
      <c r="O52" s="12"/>
      <c r="P52" s="12"/>
      <c r="Q52" s="12"/>
      <c r="R52" s="12"/>
      <c r="S52" s="12"/>
      <c r="T52" s="12"/>
      <c r="U52" s="12"/>
      <c r="V52" s="15"/>
      <c r="W52" s="15"/>
    </row>
    <row r="53" spans="4:23" ht="13.5" customHeight="1" x14ac:dyDescent="0.35">
      <c r="D53" s="560" t="str">
        <f t="shared" si="1"/>
        <v>Cyngor Bwrdeistref Sirol Castell-Nedd Port Talbot</v>
      </c>
      <c r="E53" s="12"/>
      <c r="F53" s="12"/>
      <c r="G53" s="12"/>
      <c r="H53" s="12"/>
      <c r="I53" s="12"/>
      <c r="J53" s="12"/>
      <c r="K53" s="12"/>
      <c r="L53" s="12"/>
      <c r="M53" s="12"/>
      <c r="N53" s="12"/>
      <c r="O53" s="12"/>
      <c r="P53" s="12"/>
      <c r="Q53" s="12"/>
      <c r="R53" s="12"/>
      <c r="S53" s="12"/>
      <c r="T53" s="12"/>
      <c r="U53" s="12"/>
      <c r="V53" s="15"/>
      <c r="W53" s="15"/>
    </row>
    <row r="54" spans="4:23" ht="13.5" customHeight="1" x14ac:dyDescent="0.35">
      <c r="D54" s="560" t="str">
        <f t="shared" si="1"/>
        <v>Cyngor Bwrdeistref Sirol Pen-y-Bont ar Ogwr</v>
      </c>
      <c r="E54" s="12"/>
      <c r="F54" s="12"/>
      <c r="G54" s="12"/>
      <c r="H54" s="12"/>
      <c r="I54" s="12"/>
      <c r="J54" s="12"/>
      <c r="K54" s="12"/>
      <c r="L54" s="12"/>
      <c r="M54" s="12"/>
      <c r="N54" s="12"/>
      <c r="O54" s="12"/>
      <c r="P54" s="12"/>
      <c r="Q54" s="12"/>
      <c r="R54" s="12"/>
      <c r="S54" s="12"/>
      <c r="T54" s="12"/>
      <c r="U54" s="12"/>
      <c r="V54" s="15"/>
      <c r="W54" s="15"/>
    </row>
    <row r="55" spans="4:23" ht="13.5" customHeight="1" x14ac:dyDescent="0.35">
      <c r="D55" s="560" t="str">
        <f t="shared" si="1"/>
        <v>Cyngor Bro Morgannwg</v>
      </c>
      <c r="E55" s="12"/>
      <c r="F55" s="12"/>
      <c r="G55" s="12"/>
      <c r="H55" s="12"/>
      <c r="I55" s="12"/>
      <c r="J55" s="12"/>
      <c r="K55" s="12"/>
      <c r="L55" s="12"/>
      <c r="M55" s="12"/>
      <c r="N55" s="12"/>
      <c r="O55" s="12"/>
      <c r="P55" s="12"/>
      <c r="Q55" s="12"/>
      <c r="R55" s="12"/>
      <c r="S55" s="12"/>
      <c r="T55" s="12"/>
      <c r="U55" s="12"/>
      <c r="V55" s="15"/>
      <c r="W55" s="15"/>
    </row>
    <row r="56" spans="4:23" ht="13.5" customHeight="1" x14ac:dyDescent="0.35">
      <c r="D56" s="560" t="str">
        <f t="shared" si="1"/>
        <v>Cyngor Bwrdeistref Sirol Rhondda Cynon Taf</v>
      </c>
      <c r="E56" s="12"/>
      <c r="F56" s="12"/>
      <c r="G56" s="12"/>
      <c r="H56" s="12"/>
      <c r="I56" s="12"/>
      <c r="J56" s="12"/>
      <c r="K56" s="12"/>
      <c r="L56" s="12"/>
      <c r="M56" s="12"/>
      <c r="N56" s="12"/>
      <c r="O56" s="12"/>
      <c r="P56" s="12"/>
      <c r="Q56" s="12"/>
      <c r="R56" s="12"/>
      <c r="S56" s="12"/>
      <c r="T56" s="12"/>
      <c r="U56" s="12"/>
      <c r="V56" s="15"/>
      <c r="W56" s="15"/>
    </row>
    <row r="57" spans="4:23" ht="13.5" customHeight="1" x14ac:dyDescent="0.35">
      <c r="D57" s="560" t="str">
        <f t="shared" si="1"/>
        <v>Cyngor Bwrdeistref Sirol Merthyr Tudful</v>
      </c>
      <c r="E57" s="12"/>
      <c r="F57" s="12"/>
      <c r="G57" s="12"/>
      <c r="H57" s="12"/>
      <c r="I57" s="12"/>
      <c r="J57" s="12"/>
      <c r="K57" s="12"/>
      <c r="L57" s="12"/>
      <c r="M57" s="12"/>
      <c r="N57" s="12"/>
      <c r="O57" s="12"/>
      <c r="P57" s="12"/>
      <c r="Q57" s="12"/>
      <c r="R57" s="12"/>
      <c r="S57" s="12"/>
      <c r="T57" s="12"/>
      <c r="U57" s="12"/>
      <c r="V57" s="15"/>
      <c r="W57" s="15"/>
    </row>
    <row r="58" spans="4:23" ht="13.5" customHeight="1" x14ac:dyDescent="0.35">
      <c r="D58" s="560" t="str">
        <f t="shared" si="1"/>
        <v>Cyngor Bwrdeistref Sirol Caerffili</v>
      </c>
      <c r="E58" s="12"/>
      <c r="F58" s="12"/>
      <c r="G58" s="12"/>
      <c r="H58" s="12"/>
      <c r="I58" s="12"/>
      <c r="J58" s="12"/>
      <c r="K58" s="12"/>
      <c r="L58" s="12"/>
      <c r="M58" s="12"/>
      <c r="N58" s="12"/>
      <c r="O58" s="12"/>
      <c r="P58" s="12"/>
      <c r="Q58" s="12"/>
      <c r="R58" s="12"/>
      <c r="S58" s="12"/>
      <c r="T58" s="12"/>
      <c r="U58" s="12"/>
      <c r="V58" s="15"/>
      <c r="W58" s="15"/>
    </row>
    <row r="59" spans="4:23" ht="13.5" customHeight="1" x14ac:dyDescent="0.35">
      <c r="D59" s="560" t="str">
        <f t="shared" si="1"/>
        <v>Cyngor Bwrdeistref Sirol Blaenau Gwent</v>
      </c>
      <c r="E59" s="12"/>
      <c r="F59" s="12"/>
      <c r="G59" s="12"/>
      <c r="H59" s="12"/>
      <c r="I59" s="12"/>
      <c r="J59" s="12"/>
      <c r="K59" s="12"/>
      <c r="L59" s="12"/>
      <c r="M59" s="12"/>
      <c r="N59" s="12"/>
      <c r="O59" s="12"/>
      <c r="P59" s="12"/>
      <c r="Q59" s="12"/>
      <c r="R59" s="12"/>
      <c r="S59" s="12"/>
      <c r="T59" s="12"/>
      <c r="U59" s="12"/>
      <c r="V59" s="15"/>
      <c r="W59" s="15"/>
    </row>
    <row r="60" spans="4:23" ht="13.5" customHeight="1" x14ac:dyDescent="0.35">
      <c r="D60" s="560" t="str">
        <f t="shared" si="1"/>
        <v>Cyngor Bwrdeistref Sirol Torfaen</v>
      </c>
      <c r="E60" s="12"/>
      <c r="F60" s="12"/>
      <c r="G60" s="12"/>
      <c r="H60" s="12"/>
      <c r="I60" s="12"/>
      <c r="J60" s="12"/>
      <c r="K60" s="12"/>
      <c r="L60" s="12"/>
      <c r="M60" s="12"/>
      <c r="N60" s="12"/>
      <c r="O60" s="12"/>
      <c r="P60" s="12"/>
      <c r="Q60" s="12"/>
      <c r="R60" s="12"/>
      <c r="S60" s="12"/>
      <c r="T60" s="12"/>
      <c r="U60" s="12"/>
      <c r="V60" s="15"/>
      <c r="W60" s="15"/>
    </row>
    <row r="61" spans="4:23" ht="13.5" customHeight="1" x14ac:dyDescent="0.35">
      <c r="D61" s="560" t="str">
        <f t="shared" si="1"/>
        <v>Cyngor Sir Fynwy</v>
      </c>
      <c r="E61" s="12"/>
      <c r="F61" s="12"/>
      <c r="G61" s="12"/>
      <c r="H61" s="12"/>
      <c r="I61" s="12"/>
      <c r="J61" s="12"/>
      <c r="K61" s="12"/>
      <c r="L61" s="12"/>
      <c r="M61" s="12"/>
      <c r="N61" s="12"/>
      <c r="O61" s="12"/>
      <c r="P61" s="12"/>
      <c r="Q61" s="12"/>
      <c r="R61" s="12"/>
      <c r="S61" s="12"/>
      <c r="T61" s="12"/>
      <c r="U61" s="12"/>
      <c r="V61" s="15"/>
      <c r="W61" s="15"/>
    </row>
    <row r="62" spans="4:23" ht="13.5" customHeight="1" x14ac:dyDescent="0.35">
      <c r="D62" s="560" t="str">
        <f t="shared" si="1"/>
        <v>Cyngor Dinas Casnewydd</v>
      </c>
      <c r="E62" s="12"/>
      <c r="F62" s="12"/>
      <c r="G62" s="12"/>
      <c r="H62" s="12"/>
      <c r="I62" s="12"/>
      <c r="J62" s="12"/>
      <c r="K62" s="12"/>
      <c r="L62" s="12"/>
      <c r="M62" s="12"/>
      <c r="N62" s="12"/>
      <c r="O62" s="12"/>
      <c r="P62" s="12"/>
      <c r="Q62" s="12"/>
      <c r="R62" s="12"/>
      <c r="S62" s="12"/>
      <c r="T62" s="12"/>
      <c r="U62" s="12"/>
      <c r="V62" s="15"/>
      <c r="W62" s="15"/>
    </row>
    <row r="63" spans="4:23" ht="13.5" customHeight="1" x14ac:dyDescent="0.35">
      <c r="D63" s="560" t="str">
        <f t="shared" si="1"/>
        <v>Cyngor Dinas Caerdydd</v>
      </c>
      <c r="E63" s="12"/>
      <c r="F63" s="12"/>
      <c r="G63" s="12"/>
      <c r="H63" s="12"/>
      <c r="I63" s="12"/>
      <c r="J63" s="12"/>
      <c r="K63" s="12"/>
      <c r="L63" s="12"/>
      <c r="M63" s="12"/>
      <c r="N63" s="12"/>
      <c r="O63" s="12"/>
      <c r="P63" s="12"/>
      <c r="Q63" s="12"/>
      <c r="R63" s="12"/>
      <c r="S63" s="12"/>
      <c r="T63" s="12"/>
      <c r="U63" s="12"/>
      <c r="V63" s="15"/>
      <c r="W63" s="15"/>
    </row>
    <row r="64" spans="4:23" ht="13.5" customHeight="1" x14ac:dyDescent="0.35">
      <c r="D64" s="560" t="str">
        <f t="shared" si="1"/>
        <v>Swyddfa Comisiynydd Yr Heddlu a Throseddu Dyfed-Powys</v>
      </c>
      <c r="E64" s="12"/>
      <c r="F64" s="12"/>
      <c r="G64" s="12"/>
      <c r="H64" s="12"/>
      <c r="I64" s="12"/>
      <c r="J64" s="12"/>
      <c r="K64" s="12"/>
      <c r="L64" s="12"/>
      <c r="M64" s="12"/>
      <c r="N64" s="12"/>
      <c r="O64" s="12"/>
      <c r="P64" s="12"/>
      <c r="Q64" s="12"/>
      <c r="R64" s="12"/>
      <c r="S64" s="12"/>
      <c r="T64" s="12"/>
      <c r="U64" s="12"/>
      <c r="V64" s="15"/>
      <c r="W64" s="15"/>
    </row>
    <row r="65" spans="4:23" ht="13.5" customHeight="1" x14ac:dyDescent="0.35">
      <c r="D65" s="560" t="str">
        <f t="shared" si="1"/>
        <v>Swyddfa Comisiynydd Yr Heddlu a Throseddu Gwent</v>
      </c>
      <c r="E65" s="12"/>
      <c r="F65" s="12"/>
      <c r="G65" s="12"/>
      <c r="H65" s="12"/>
      <c r="I65" s="12"/>
      <c r="J65" s="12"/>
      <c r="K65" s="12"/>
      <c r="L65" s="12"/>
      <c r="M65" s="12"/>
      <c r="N65" s="12"/>
      <c r="O65" s="12"/>
      <c r="P65" s="12"/>
      <c r="Q65" s="12"/>
      <c r="R65" s="12"/>
      <c r="S65" s="12"/>
      <c r="T65" s="12"/>
      <c r="U65" s="12"/>
      <c r="V65" s="15"/>
      <c r="W65" s="15"/>
    </row>
    <row r="66" spans="4:23" ht="13.5" customHeight="1" x14ac:dyDescent="0.35">
      <c r="D66" s="560" t="str">
        <f t="shared" si="1"/>
        <v>Swyddfa Comisiynydd Heddlu a Throsedd Gogledd Cymru</v>
      </c>
      <c r="E66" s="12"/>
      <c r="F66" s="12"/>
      <c r="G66" s="12"/>
      <c r="H66" s="12"/>
      <c r="I66" s="12"/>
      <c r="J66" s="12"/>
      <c r="K66" s="12"/>
      <c r="L66" s="12"/>
      <c r="M66" s="12"/>
      <c r="N66" s="12"/>
      <c r="O66" s="12"/>
      <c r="P66" s="12"/>
      <c r="Q66" s="12"/>
      <c r="R66" s="12"/>
      <c r="S66" s="12"/>
      <c r="T66" s="12"/>
      <c r="U66" s="12"/>
      <c r="V66" s="15"/>
      <c r="W66" s="15"/>
    </row>
    <row r="67" spans="4:23" ht="13.5" customHeight="1" x14ac:dyDescent="0.35">
      <c r="D67" s="560" t="str">
        <f t="shared" si="1"/>
        <v>Swyddfa Comisiynydd Yr Heddlu a Throseddu cyntaf De Cymru</v>
      </c>
      <c r="E67" s="12"/>
      <c r="F67" s="12"/>
      <c r="G67" s="12"/>
      <c r="H67" s="12"/>
      <c r="I67" s="12"/>
      <c r="J67" s="12"/>
      <c r="K67" s="12"/>
      <c r="L67" s="12"/>
      <c r="M67" s="12"/>
      <c r="N67" s="12"/>
      <c r="O67" s="12"/>
      <c r="P67" s="12"/>
      <c r="Q67" s="12"/>
      <c r="R67" s="12"/>
      <c r="S67" s="12"/>
      <c r="T67" s="12"/>
      <c r="U67" s="12"/>
      <c r="V67" s="15"/>
      <c r="W67" s="15"/>
    </row>
    <row r="68" spans="4:23" ht="13.5" customHeight="1" x14ac:dyDescent="0.35">
      <c r="D68" s="560" t="str">
        <f t="shared" si="1"/>
        <v>Awdurdod Tân Canolbarth a Gorllewin Cymru</v>
      </c>
      <c r="E68" s="12"/>
      <c r="F68" s="12"/>
      <c r="G68" s="12"/>
      <c r="H68" s="12"/>
      <c r="I68" s="12"/>
      <c r="J68" s="12"/>
      <c r="K68" s="12"/>
      <c r="L68" s="12"/>
      <c r="M68" s="12"/>
      <c r="N68" s="12"/>
      <c r="O68" s="12"/>
      <c r="P68" s="12"/>
      <c r="Q68" s="12"/>
      <c r="R68" s="12"/>
      <c r="S68" s="12"/>
      <c r="T68" s="12"/>
      <c r="U68" s="12"/>
      <c r="V68" s="15"/>
      <c r="W68" s="15"/>
    </row>
    <row r="69" spans="4:23" ht="13.5" customHeight="1" x14ac:dyDescent="0.35">
      <c r="D69" s="560" t="str">
        <f t="shared" si="1"/>
        <v>Awdurdod Tân Gogledd Cymru</v>
      </c>
      <c r="E69" s="12"/>
      <c r="F69" s="12"/>
      <c r="G69" s="12"/>
      <c r="H69" s="12"/>
      <c r="I69" s="12"/>
      <c r="J69" s="12"/>
      <c r="K69" s="12"/>
      <c r="L69" s="12"/>
      <c r="M69" s="12"/>
      <c r="N69" s="12"/>
      <c r="O69" s="12"/>
      <c r="P69" s="12"/>
      <c r="Q69" s="12"/>
      <c r="R69" s="12"/>
      <c r="S69" s="12"/>
      <c r="T69" s="12"/>
      <c r="U69" s="12"/>
      <c r="V69" s="15"/>
      <c r="W69" s="15"/>
    </row>
    <row r="70" spans="4:23" ht="13.5" customHeight="1" x14ac:dyDescent="0.35">
      <c r="D70" s="560" t="str">
        <f t="shared" si="1"/>
        <v>Awdurdod Tân De Cymru</v>
      </c>
      <c r="E70" s="12"/>
      <c r="F70" s="12"/>
      <c r="G70" s="12"/>
      <c r="H70" s="12"/>
      <c r="I70" s="12"/>
      <c r="J70" s="12"/>
      <c r="K70" s="12"/>
      <c r="L70" s="12"/>
      <c r="M70" s="12"/>
      <c r="N70" s="12"/>
      <c r="O70" s="12"/>
      <c r="P70" s="12"/>
      <c r="Q70" s="12"/>
      <c r="R70" s="12"/>
      <c r="S70" s="12"/>
      <c r="T70" s="12"/>
      <c r="U70" s="12"/>
      <c r="V70" s="15"/>
      <c r="W70" s="15"/>
    </row>
    <row r="71" spans="4:23" ht="13.5" customHeight="1" x14ac:dyDescent="0.35">
      <c r="D71" s="560" t="str">
        <f t="shared" si="1"/>
        <v>Awdurdod Parc Cenedlaethol Bannau Brycheiniog</v>
      </c>
      <c r="E71" s="12"/>
      <c r="F71" s="12"/>
      <c r="G71" s="12"/>
      <c r="H71" s="12"/>
      <c r="I71" s="12"/>
      <c r="J71" s="12"/>
      <c r="K71" s="12"/>
      <c r="L71" s="12"/>
      <c r="M71" s="12"/>
      <c r="N71" s="12"/>
      <c r="O71" s="12"/>
      <c r="P71" s="12"/>
      <c r="Q71" s="12"/>
      <c r="R71" s="12"/>
      <c r="S71" s="12"/>
      <c r="T71" s="12"/>
      <c r="U71" s="12"/>
      <c r="V71" s="15"/>
      <c r="W71" s="15"/>
    </row>
    <row r="72" spans="4:23" ht="13.5" customHeight="1" x14ac:dyDescent="0.35">
      <c r="D72" s="560" t="str">
        <f t="shared" si="1"/>
        <v>Awdurdod Parc Cenedlaethol Arfordir Penfro</v>
      </c>
      <c r="E72" s="12"/>
      <c r="F72" s="12"/>
      <c r="G72" s="12"/>
      <c r="H72" s="12"/>
      <c r="I72" s="12"/>
      <c r="J72" s="12"/>
      <c r="K72" s="12"/>
      <c r="L72" s="12"/>
      <c r="M72" s="12"/>
      <c r="N72" s="12"/>
      <c r="O72" s="12"/>
      <c r="P72" s="12"/>
      <c r="Q72" s="12"/>
      <c r="R72" s="12"/>
      <c r="S72" s="12"/>
      <c r="T72" s="12"/>
      <c r="U72" s="12"/>
      <c r="V72" s="15"/>
      <c r="W72" s="15"/>
    </row>
    <row r="73" spans="4:23" ht="13.5" customHeight="1" x14ac:dyDescent="0.35">
      <c r="D73" s="561" t="str">
        <f t="shared" si="1"/>
        <v>Awdurdod Parc Cenedlaethol Eryri</v>
      </c>
      <c r="E73" s="12"/>
      <c r="F73" s="12"/>
      <c r="G73" s="12"/>
      <c r="H73" s="12"/>
      <c r="I73" s="12"/>
      <c r="J73" s="12"/>
      <c r="K73" s="12"/>
      <c r="L73" s="12"/>
      <c r="M73" s="12"/>
      <c r="N73" s="12"/>
      <c r="O73" s="12"/>
      <c r="P73" s="12"/>
      <c r="Q73" s="12"/>
      <c r="R73" s="12"/>
      <c r="S73" s="12"/>
      <c r="T73" s="12"/>
      <c r="U73" s="12"/>
      <c r="V73" s="15"/>
      <c r="W73" s="15"/>
    </row>
    <row r="74" spans="4:23" ht="13.5" customHeight="1" x14ac:dyDescent="0.35">
      <c r="E74" s="12"/>
      <c r="F74" s="12"/>
      <c r="G74" s="12"/>
      <c r="H74" s="12"/>
      <c r="I74" s="12"/>
      <c r="J74" s="12"/>
      <c r="K74" s="12"/>
      <c r="L74" s="12"/>
      <c r="M74" s="12"/>
      <c r="N74" s="12"/>
      <c r="O74" s="12"/>
      <c r="P74" s="12"/>
      <c r="Q74" s="12"/>
      <c r="R74" s="12"/>
      <c r="S74" s="12"/>
      <c r="T74" s="12"/>
      <c r="U74" s="12"/>
      <c r="V74" s="15"/>
      <c r="W74" s="15"/>
    </row>
  </sheetData>
  <sheetProtection sheet="1" objects="1" scenarios="1"/>
  <conditionalFormatting sqref="R8:R39">
    <cfRule type="expression" dxfId="0" priority="1" stopIfTrue="1">
      <formula>AND(W8&lt;&gt;"",R8&lt;&gt;W8)</formula>
    </cfRule>
  </conditionalFormatting>
  <pageMargins left="0" right="0" top="0" bottom="0" header="0" footer="0"/>
  <pageSetup paperSize="8" scale="67"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9" tint="0.59999389629810485"/>
  </sheetPr>
  <dimension ref="A1:H130"/>
  <sheetViews>
    <sheetView zoomScaleNormal="100" workbookViewId="0">
      <selection activeCell="B73" sqref="B73"/>
    </sheetView>
  </sheetViews>
  <sheetFormatPr defaultColWidth="8.84375" defaultRowHeight="12.5" x14ac:dyDescent="0.35"/>
  <cols>
    <col min="1" max="1" width="4" style="38" customWidth="1"/>
    <col min="2" max="2" width="3.53515625" style="38" customWidth="1"/>
    <col min="3" max="3" width="59" style="35" customWidth="1"/>
    <col min="4" max="4" width="13.765625" style="35" customWidth="1"/>
    <col min="5" max="5" width="67.765625" style="35" customWidth="1"/>
    <col min="6" max="6" width="13.69140625" style="48" customWidth="1"/>
    <col min="7" max="7" width="68.07421875" style="35" customWidth="1"/>
    <col min="8" max="16384" width="8.84375" style="38"/>
  </cols>
  <sheetData>
    <row r="1" spans="1:8" ht="13" x14ac:dyDescent="0.35">
      <c r="A1" s="33" t="s">
        <v>295</v>
      </c>
      <c r="B1" s="34" t="s">
        <v>296</v>
      </c>
      <c r="E1" s="36"/>
      <c r="F1" s="37"/>
      <c r="G1" s="36"/>
    </row>
    <row r="2" spans="1:8" ht="13" x14ac:dyDescent="0.35">
      <c r="B2" s="33" t="s">
        <v>297</v>
      </c>
      <c r="C2" s="39" t="s">
        <v>298</v>
      </c>
      <c r="D2" s="39" t="s">
        <v>299</v>
      </c>
      <c r="E2" s="39" t="s">
        <v>300</v>
      </c>
      <c r="F2" s="40" t="s">
        <v>301</v>
      </c>
      <c r="G2" s="39" t="s">
        <v>302</v>
      </c>
    </row>
    <row r="3" spans="1:8" s="41" customFormat="1" ht="13" x14ac:dyDescent="0.25">
      <c r="B3" s="64" t="s">
        <v>303</v>
      </c>
      <c r="C3" s="42"/>
      <c r="D3" s="42"/>
      <c r="E3" s="42"/>
      <c r="F3" s="43"/>
      <c r="G3" s="42"/>
    </row>
    <row r="4" spans="1:8" s="41" customFormat="1" ht="13" x14ac:dyDescent="0.25">
      <c r="A4" s="41" t="str">
        <f t="shared" ref="A4:A72" si="0">IF(OR(ISNA(E4),E4=0),1,"")</f>
        <v/>
      </c>
      <c r="B4" s="44"/>
      <c r="C4" s="214" t="s">
        <v>3482</v>
      </c>
      <c r="D4" s="36"/>
      <c r="E4" s="36" t="str">
        <f>VLOOKUP(C4,Translate!$C$3:$F$1679,3,FALSE)</f>
        <v>Ffurflen Rhagolwg Cyfalaf</v>
      </c>
      <c r="F4" s="37"/>
      <c r="G4" s="35" t="str">
        <f>IF(FrontPage!$E$5=1,E4,C4)</f>
        <v>Ffurflen Rhagolwg Cyfalaf</v>
      </c>
      <c r="H4" s="41" t="str">
        <f>A4</f>
        <v/>
      </c>
    </row>
    <row r="5" spans="1:8" s="41" customFormat="1" ht="13" x14ac:dyDescent="0.25">
      <c r="A5" s="41" t="str">
        <f t="shared" si="0"/>
        <v/>
      </c>
      <c r="B5" s="44"/>
      <c r="C5" s="36" t="s">
        <v>3294</v>
      </c>
      <c r="D5" s="36"/>
      <c r="E5" s="36" t="str">
        <f>VLOOKUP(C5,Translate!$C$3:$F$1679,3,FALSE)</f>
        <v>Dewiswch eich awdurdod a cywirwch eich cyfeiriad os oes angen isod</v>
      </c>
      <c r="F5" s="37"/>
      <c r="G5" s="35" t="str">
        <f>IF(FrontPage!$E$5=1,E5,C5)</f>
        <v>Dewiswch eich awdurdod a cywirwch eich cyfeiriad os oes angen isod</v>
      </c>
      <c r="H5" s="41" t="str">
        <f t="shared" ref="H5:H72" si="1">A5</f>
        <v/>
      </c>
    </row>
    <row r="6" spans="1:8" s="41" customFormat="1" x14ac:dyDescent="0.25">
      <c r="A6" s="41" t="str">
        <f t="shared" si="0"/>
        <v/>
      </c>
      <c r="B6" s="38"/>
      <c r="C6" s="35" t="s">
        <v>305</v>
      </c>
      <c r="D6" s="35"/>
      <c r="E6" s="36" t="str">
        <f>VLOOKUP(C6,Translate!$C$3:$F$1679,3,FALSE)</f>
        <v>Enw:</v>
      </c>
      <c r="F6" s="37"/>
      <c r="G6" s="35" t="str">
        <f>IF(FrontPage!$E$5=1,E6,C6)</f>
        <v>Enw:</v>
      </c>
      <c r="H6" s="41" t="str">
        <f t="shared" si="1"/>
        <v/>
      </c>
    </row>
    <row r="7" spans="1:8" s="41" customFormat="1" x14ac:dyDescent="0.25">
      <c r="A7" s="41" t="str">
        <f t="shared" si="0"/>
        <v/>
      </c>
      <c r="B7" s="38"/>
      <c r="C7" s="35" t="s">
        <v>306</v>
      </c>
      <c r="D7" s="35"/>
      <c r="E7" s="36" t="str">
        <f>VLOOKUP(C7,Translate!$C$3:$F$1679,3,FALSE)</f>
        <v>E-bost (rhowch Amh os nad yw ar gael):</v>
      </c>
      <c r="F7" s="37"/>
      <c r="G7" s="35" t="str">
        <f>IF(FrontPage!$E$5=1,E7,C7)</f>
        <v>E-bost (rhowch Amh os nad yw ar gael):</v>
      </c>
      <c r="H7" s="41" t="str">
        <f t="shared" si="1"/>
        <v/>
      </c>
    </row>
    <row r="8" spans="1:8" s="41" customFormat="1" x14ac:dyDescent="0.25">
      <c r="A8" s="41" t="str">
        <f t="shared" si="0"/>
        <v/>
      </c>
      <c r="B8" s="38"/>
      <c r="C8" s="516" t="s">
        <v>314</v>
      </c>
      <c r="D8" s="35"/>
      <c r="E8" s="36" t="str">
        <f>VLOOKUP(C8,Translate!$C$3:$F$1679,3,FALSE)</f>
        <v>Ffôn:</v>
      </c>
      <c r="F8" s="37"/>
      <c r="G8" s="35" t="str">
        <f>IF(FrontPage!$E$5=1,E8,C8)</f>
        <v>Ffôn:</v>
      </c>
      <c r="H8" s="41" t="str">
        <f t="shared" si="1"/>
        <v/>
      </c>
    </row>
    <row r="9" spans="1:8" s="41" customFormat="1" x14ac:dyDescent="0.25">
      <c r="A9" s="41" t="str">
        <f t="shared" si="0"/>
        <v/>
      </c>
      <c r="B9" s="38"/>
      <c r="C9" s="35" t="s">
        <v>307</v>
      </c>
      <c r="D9" s="35"/>
      <c r="E9" s="36" t="str">
        <f>VLOOKUP(C9,Translate!$C$3:$F$1679,3,FALSE)</f>
        <v>Rhif ac estyniad:</v>
      </c>
      <c r="F9" s="37"/>
      <c r="G9" s="35" t="str">
        <f>IF(FrontPage!$E$5=1,E9,C9)</f>
        <v>Rhif ac estyniad:</v>
      </c>
      <c r="H9" s="41" t="str">
        <f t="shared" si="1"/>
        <v/>
      </c>
    </row>
    <row r="10" spans="1:8" s="41" customFormat="1" x14ac:dyDescent="0.25">
      <c r="A10" s="41" t="str">
        <f t="shared" si="0"/>
        <v/>
      </c>
      <c r="B10" s="38"/>
      <c r="C10" s="35" t="s">
        <v>3185</v>
      </c>
      <c r="D10" s="35"/>
      <c r="E10" s="36" t="str">
        <f>VLOOKUP(C10,Translate!$C$3:$F$1679,3,FALSE)</f>
        <v>Dylech lenwi'r ffurflen hon a'i dychwelyd erbyn</v>
      </c>
      <c r="F10" s="37"/>
      <c r="G10" s="35" t="str">
        <f>IF(FrontPage!$E$5=1,E10,C10)</f>
        <v>Dylech lenwi'r ffurflen hon a'i dychwelyd erbyn</v>
      </c>
      <c r="H10" s="41" t="str">
        <f t="shared" si="1"/>
        <v/>
      </c>
    </row>
    <row r="11" spans="1:8" s="41" customFormat="1" ht="24.75" customHeight="1" x14ac:dyDescent="0.25">
      <c r="A11" s="41" t="str">
        <f t="shared" si="0"/>
        <v/>
      </c>
      <c r="B11" s="38"/>
      <c r="C11" s="35" t="s">
        <v>309</v>
      </c>
      <c r="D11" s="35"/>
      <c r="E11" s="36" t="str">
        <f>VLOOKUP(C11,Translate!$C$3:$F$1679,3,FALSE)</f>
        <v>Dylech gyfeirio unrhyw ymholiadau ynghylch sut i gwblhau'r ffurflen, yn y lle cyntaf, drwy ffon neu e-bost, gan ddilyn y cyfarwyddyd isod:</v>
      </c>
      <c r="F11" s="37"/>
      <c r="G11" s="35" t="str">
        <f>IF(FrontPage!$E$5=1,E11,C11)</f>
        <v>Dylech gyfeirio unrhyw ymholiadau ynghylch sut i gwblhau'r ffurflen, yn y lle cyntaf, drwy ffon neu e-bost, gan ddilyn y cyfarwyddyd isod:</v>
      </c>
      <c r="H11" s="41" t="str">
        <f t="shared" si="1"/>
        <v/>
      </c>
    </row>
    <row r="12" spans="1:8" s="41" customFormat="1" ht="38.25" customHeight="1" x14ac:dyDescent="0.25">
      <c r="A12" s="41" t="str">
        <f t="shared" si="0"/>
        <v/>
      </c>
      <c r="B12" s="38"/>
      <c r="C12" s="35" t="s">
        <v>310</v>
      </c>
      <c r="D12" s="35"/>
      <c r="E12" s="36" t="str">
        <f>VLOOKUP(C12,Translate!$C$3:$F$1679,3,FALSE)</f>
        <v>Mae'n un o ofynion archwiliadau Llywodraeth Cymru fod pob cell yn cael ei llenwi. Gwnewch yn siŵr fod sero ym mhob cell wag. Cymerir yn ganiataol mai sero yw gwerth pob cell sydd heb ei llenwi.</v>
      </c>
      <c r="F12" s="37"/>
      <c r="G12" s="35" t="str">
        <f>IF(FrontPage!$E$5=1,E12,C12)</f>
        <v>Mae'n un o ofynion archwiliadau Llywodraeth Cymru fod pob cell yn cael ei llenwi. Gwnewch yn siŵr fod sero ym mhob cell wag. Cymerir yn ganiataol mai sero yw gwerth pob cell sydd heb ei llenwi.</v>
      </c>
      <c r="H12" s="41" t="str">
        <f t="shared" si="1"/>
        <v/>
      </c>
    </row>
    <row r="13" spans="1:8" s="46" customFormat="1" x14ac:dyDescent="0.25">
      <c r="A13" s="41" t="str">
        <f t="shared" si="0"/>
        <v/>
      </c>
      <c r="C13" s="46" t="s">
        <v>311</v>
      </c>
      <c r="E13" s="36" t="str">
        <f>VLOOKUP(C13,Translate!$C$3:$F$1679,3,FALSE)</f>
        <v>Uned Ystadegau Ariannol Llywodraeth Leol,</v>
      </c>
      <c r="F13" s="37"/>
      <c r="G13" s="35" t="str">
        <f>IF(FrontPage!$E$5=1,E13,C13)</f>
        <v>Uned Ystadegau Ariannol Llywodraeth Leol,</v>
      </c>
      <c r="H13" s="41" t="str">
        <f t="shared" si="1"/>
        <v/>
      </c>
    </row>
    <row r="14" spans="1:8" s="46" customFormat="1" x14ac:dyDescent="0.25">
      <c r="A14" s="41" t="str">
        <f t="shared" si="0"/>
        <v/>
      </c>
      <c r="C14" s="46" t="s">
        <v>254</v>
      </c>
      <c r="E14" s="36" t="str">
        <f>VLOOKUP(C14,Translate!$C$3:$F$1679,3,FALSE)</f>
        <v>Llywodraeth Cymru,</v>
      </c>
      <c r="F14" s="37"/>
      <c r="G14" s="35" t="str">
        <f>IF(FrontPage!$E$5=1,E14,C14)</f>
        <v>Llywodraeth Cymru,</v>
      </c>
      <c r="H14" s="41" t="str">
        <f t="shared" si="1"/>
        <v/>
      </c>
    </row>
    <row r="15" spans="1:8" s="46" customFormat="1" x14ac:dyDescent="0.25">
      <c r="A15" s="41" t="str">
        <f t="shared" si="0"/>
        <v/>
      </c>
      <c r="C15" s="46" t="s">
        <v>312</v>
      </c>
      <c r="E15" s="36" t="s">
        <v>312</v>
      </c>
      <c r="F15" s="37"/>
      <c r="G15" s="35" t="str">
        <f>IF(FrontPage!$E$5=1,E15,C15)</f>
        <v>CP2</v>
      </c>
      <c r="H15" s="41" t="str">
        <f t="shared" si="1"/>
        <v/>
      </c>
    </row>
    <row r="16" spans="1:8" s="46" customFormat="1" x14ac:dyDescent="0.25">
      <c r="A16" s="41" t="str">
        <f t="shared" si="0"/>
        <v/>
      </c>
      <c r="C16" s="46" t="s">
        <v>0</v>
      </c>
      <c r="E16" s="36" t="str">
        <f>VLOOKUP(C16,Translate!$C$3:$F$1679,3,FALSE)</f>
        <v>Parc Cathays,</v>
      </c>
      <c r="F16" s="37"/>
      <c r="G16" s="35" t="str">
        <f>IF(FrontPage!$E$5=1,E16,C16)</f>
        <v>Parc Cathays,</v>
      </c>
      <c r="H16" s="41" t="str">
        <f t="shared" si="1"/>
        <v/>
      </c>
    </row>
    <row r="17" spans="1:8" s="46" customFormat="1" x14ac:dyDescent="0.25">
      <c r="A17" s="41" t="str">
        <f t="shared" si="0"/>
        <v/>
      </c>
      <c r="C17" s="46" t="s">
        <v>1</v>
      </c>
      <c r="E17" s="36" t="str">
        <f>VLOOKUP(C17,Translate!$C$3:$F$1679,3,FALSE)</f>
        <v>CAERDYDD</v>
      </c>
      <c r="F17" s="37"/>
      <c r="G17" s="35" t="str">
        <f>IF(FrontPage!$E$5=1,E17,C17)</f>
        <v>CAERDYDD</v>
      </c>
      <c r="H17" s="41" t="str">
        <f t="shared" si="1"/>
        <v/>
      </c>
    </row>
    <row r="18" spans="1:8" s="46" customFormat="1" x14ac:dyDescent="0.25">
      <c r="A18" s="41" t="str">
        <f t="shared" si="0"/>
        <v/>
      </c>
      <c r="C18" s="46" t="s">
        <v>2</v>
      </c>
      <c r="E18" s="36" t="str">
        <f>VLOOKUP(C18,Translate!$C$3:$F$1679,3,FALSE)</f>
        <v>CF10 3NQ</v>
      </c>
      <c r="F18" s="37"/>
      <c r="G18" s="35" t="str">
        <f>IF(FrontPage!$E$5=1,E18,C18)</f>
        <v>CF10 3NQ</v>
      </c>
      <c r="H18" s="41" t="str">
        <f t="shared" si="1"/>
        <v/>
      </c>
    </row>
    <row r="19" spans="1:8" s="46" customFormat="1" x14ac:dyDescent="0.25">
      <c r="A19" s="41" t="str">
        <f t="shared" si="0"/>
        <v/>
      </c>
      <c r="C19" s="46" t="s">
        <v>313</v>
      </c>
      <c r="E19" s="36" t="str">
        <f>VLOOKUP(C19,Translate!$C$3:$F$1679,3,FALSE)</f>
        <v>E-bost:</v>
      </c>
      <c r="F19" s="37"/>
      <c r="G19" s="35" t="str">
        <f>IF(FrontPage!$E$5=1,E19,C19)</f>
        <v>E-bost:</v>
      </c>
      <c r="H19" s="41" t="str">
        <f t="shared" si="1"/>
        <v/>
      </c>
    </row>
    <row r="20" spans="1:8" s="46" customFormat="1" x14ac:dyDescent="0.25">
      <c r="A20" s="41"/>
      <c r="C20" s="46" t="s">
        <v>3292</v>
      </c>
      <c r="E20" s="36" t="str">
        <f>VLOOKUP(C20,Translate!$C$3:$F$1679,3,FALSE)</f>
        <v>YCLLL.trosglwyddo@llyw.cymru</v>
      </c>
      <c r="F20" s="37"/>
      <c r="G20" s="35" t="str">
        <f>IF(FrontPage!$E$5=1,E20,C20)</f>
        <v>YCLLL.trosglwyddo@llyw.cymru</v>
      </c>
      <c r="H20" s="41"/>
    </row>
    <row r="21" spans="1:8" s="41" customFormat="1" x14ac:dyDescent="0.25">
      <c r="A21" s="41" t="str">
        <f t="shared" si="0"/>
        <v/>
      </c>
      <c r="B21" s="38"/>
      <c r="C21" s="35" t="s">
        <v>314</v>
      </c>
      <c r="D21" s="35"/>
      <c r="E21" s="36" t="str">
        <f>VLOOKUP(C21,Translate!$C$3:$F$1679,3,FALSE)</f>
        <v>Ffôn:</v>
      </c>
      <c r="F21" s="37"/>
      <c r="G21" s="35" t="str">
        <f>IF(FrontPage!$E$5=1,E21,C21)</f>
        <v>Ffôn:</v>
      </c>
      <c r="H21" s="41" t="str">
        <f t="shared" si="1"/>
        <v/>
      </c>
    </row>
    <row r="22" spans="1:8" s="41" customFormat="1" x14ac:dyDescent="0.25">
      <c r="A22" s="41" t="str">
        <f t="shared" si="0"/>
        <v/>
      </c>
      <c r="B22" s="38"/>
      <c r="C22" s="35" t="s">
        <v>315</v>
      </c>
      <c r="D22" s="35"/>
      <c r="E22" s="36" t="str">
        <f>VLOOKUP(C22,Translate!$C$3:$F$1679,3,FALSE)</f>
        <v>Cod</v>
      </c>
      <c r="F22" s="37"/>
      <c r="G22" s="35" t="str">
        <f>IF(FrontPage!$E$5=1,E22,C22)</f>
        <v>Cod</v>
      </c>
      <c r="H22" s="41" t="str">
        <f t="shared" si="1"/>
        <v/>
      </c>
    </row>
    <row r="23" spans="1:8" s="41" customFormat="1" x14ac:dyDescent="0.25">
      <c r="A23" s="41" t="str">
        <f t="shared" si="0"/>
        <v/>
      </c>
      <c r="B23" s="38"/>
      <c r="C23" s="35" t="s">
        <v>316</v>
      </c>
      <c r="D23" s="35"/>
      <c r="E23" s="36" t="str">
        <f>VLOOKUP(C23,Translate!$C$3:$F$1679,3,FALSE)</f>
        <v>Awdurdod</v>
      </c>
      <c r="F23" s="37"/>
      <c r="G23" s="35" t="str">
        <f>IF(FrontPage!$E$5=1,E23,C23)</f>
        <v>Awdurdod</v>
      </c>
      <c r="H23" s="41" t="str">
        <f t="shared" si="1"/>
        <v/>
      </c>
    </row>
    <row r="24" spans="1:8" s="41" customFormat="1" ht="25" x14ac:dyDescent="0.25">
      <c r="A24" s="41" t="str">
        <f t="shared" si="0"/>
        <v/>
      </c>
      <c r="B24" s="514"/>
      <c r="C24" s="35" t="s">
        <v>606</v>
      </c>
      <c r="D24" s="35"/>
      <c r="E24" s="36" t="str">
        <f>VLOOKUP(C24,Translate!$C$3:$F$1679,3,FALSE)</f>
        <v>Rhaid cyflwyno'r wybodaeth ar y ffurflen hon i Lywodraeth Cymru yn unol ag adran 14 o Ddeddf Llywodraeth Leol 2003.</v>
      </c>
      <c r="F24" s="37"/>
      <c r="G24" s="35" t="str">
        <f>IF(FrontPage!$E$5=1,E24,C24)</f>
        <v>Rhaid cyflwyno'r wybodaeth ar y ffurflen hon i Lywodraeth Cymru yn unol ag adran 14 o Ddeddf Llywodraeth Leol 2003.</v>
      </c>
      <c r="H24" s="41" t="str">
        <f t="shared" si="1"/>
        <v/>
      </c>
    </row>
    <row r="25" spans="1:8" s="41" customFormat="1" ht="25" x14ac:dyDescent="0.25">
      <c r="A25" s="41" t="str">
        <f t="shared" si="0"/>
        <v/>
      </c>
      <c r="B25" s="38"/>
      <c r="C25" s="47" t="s">
        <v>214</v>
      </c>
      <c r="D25" s="35"/>
      <c r="E25" s="36" t="str">
        <f>VLOOKUP(C25,Translate!$C$3:$F$1679,3,FALSE)</f>
        <v>Anfonwch y daenlen drwy e-bost i'r cyfeiriad isod. Sylwch nad oes rhaid inni gael copi caled wedi'i lofnodi o'r ffurflen hon bellach.</v>
      </c>
      <c r="F25" s="37"/>
      <c r="G25" s="35" t="str">
        <f>IF(FrontPage!$E$5=1,E25,C25)</f>
        <v>Anfonwch y daenlen drwy e-bost i'r cyfeiriad isod. Sylwch nad oes rhaid inni gael copi caled wedi'i lofnodi o'r ffurflen hon bellach.</v>
      </c>
      <c r="H25" s="41" t="str">
        <f t="shared" si="1"/>
        <v/>
      </c>
    </row>
    <row r="26" spans="1:8" s="41" customFormat="1" ht="13" x14ac:dyDescent="0.25">
      <c r="B26" s="64" t="s">
        <v>3186</v>
      </c>
      <c r="C26" s="42"/>
      <c r="D26" s="42"/>
      <c r="E26" s="42"/>
      <c r="F26" s="43"/>
      <c r="G26" s="43"/>
    </row>
    <row r="27" spans="1:8" s="41" customFormat="1" x14ac:dyDescent="0.25">
      <c r="A27" s="41" t="str">
        <f t="shared" si="0"/>
        <v/>
      </c>
      <c r="B27" s="38"/>
      <c r="C27" s="35" t="s">
        <v>977</v>
      </c>
      <c r="D27" s="35"/>
      <c r="E27" s="36" t="str">
        <f>VLOOKUP(C27,Translate!$C$3:$F$1679,3,FALSE)</f>
        <v>Defnyddiwch y celloedd gwyn yn unig i gofnodi</v>
      </c>
      <c r="F27" s="37"/>
      <c r="G27" s="35" t="str">
        <f>IF(FrontPage!$E$5=1,E27,C27)</f>
        <v>Defnyddiwch y celloedd gwyn yn unig i gofnodi</v>
      </c>
      <c r="H27" s="41" t="str">
        <f t="shared" si="1"/>
        <v/>
      </c>
    </row>
    <row r="28" spans="1:8" s="41" customFormat="1" x14ac:dyDescent="0.25">
      <c r="A28" s="41" t="str">
        <f t="shared" si="0"/>
        <v/>
      </c>
      <c r="B28" s="38"/>
      <c r="C28" s="35" t="s">
        <v>980</v>
      </c>
      <c r="D28" s="35"/>
      <c r="E28" s="36" t="str">
        <f>VLOOKUP(C28,Translate!$C$3:$F$1679,3,FALSE)</f>
        <v>Mae'r celloedd glas wedi'u cyfrifo</v>
      </c>
      <c r="F28" s="37"/>
      <c r="G28" s="35" t="str">
        <f>IF(FrontPage!$E$5=1,E28,C28)</f>
        <v>Mae'r celloedd glas wedi'u cyfrifo</v>
      </c>
      <c r="H28" s="41" t="str">
        <f t="shared" si="1"/>
        <v/>
      </c>
    </row>
    <row r="29" spans="1:8" s="41" customFormat="1" x14ac:dyDescent="0.25">
      <c r="A29" s="41" t="str">
        <f t="shared" si="0"/>
        <v/>
      </c>
      <c r="B29" s="38"/>
      <c r="C29" s="35" t="s">
        <v>3187</v>
      </c>
      <c r="D29" s="35"/>
      <c r="E29" s="36" t="str">
        <f>VLOOKUP(C29,Translate!$C$3:$F$1679,3,FALSE)</f>
        <v>Cyfanswm gwariant cyfalaf</v>
      </c>
      <c r="F29" s="37"/>
      <c r="G29" s="35" t="str">
        <f>IF(FrontPage!$E$5=1,E29,C29)</f>
        <v>Cyfanswm gwariant cyfalaf</v>
      </c>
      <c r="H29" s="41" t="str">
        <f t="shared" si="1"/>
        <v/>
      </c>
    </row>
    <row r="30" spans="1:8" s="41" customFormat="1" x14ac:dyDescent="0.25">
      <c r="A30" s="41" t="str">
        <f t="shared" si="0"/>
        <v/>
      </c>
      <c r="B30" s="38"/>
      <c r="C30" s="38" t="s">
        <v>1352</v>
      </c>
      <c r="D30" s="35"/>
      <c r="E30" s="36" t="str">
        <f>VLOOKUP(C30,Translate!$C$3:$F$1679,3,FALSE)</f>
        <v>Cyfanswm derbyniadau cyfalaf yn ystod y flwyddyn</v>
      </c>
      <c r="F30" s="37"/>
      <c r="G30" s="35" t="str">
        <f>IF(FrontPage!$E$5=1,E30,C30)</f>
        <v>Cyfanswm derbyniadau cyfalaf yn ystod y flwyddyn</v>
      </c>
      <c r="H30" s="41" t="str">
        <f t="shared" si="1"/>
        <v/>
      </c>
    </row>
    <row r="31" spans="1:8" s="41" customFormat="1" x14ac:dyDescent="0.25">
      <c r="A31" s="41" t="str">
        <f t="shared" si="0"/>
        <v/>
      </c>
      <c r="B31" s="38"/>
      <c r="C31" s="38" t="s">
        <v>3</v>
      </c>
      <c r="D31" s="35"/>
      <c r="E31" s="36" t="str">
        <f>VLOOKUP(C31,Translate!$C$3:$F$1679,3,FALSE)</f>
        <v>£ miloedd</v>
      </c>
      <c r="F31" s="37"/>
      <c r="G31" s="35" t="str">
        <f>IF(FrontPage!$E$5=1,E31,C31)</f>
        <v>£ miloedd</v>
      </c>
      <c r="H31" s="41" t="str">
        <f t="shared" si="1"/>
        <v/>
      </c>
    </row>
    <row r="32" spans="1:8" s="41" customFormat="1" x14ac:dyDescent="0.25">
      <c r="A32" s="41" t="str">
        <f t="shared" si="0"/>
        <v/>
      </c>
      <c r="B32" s="38">
        <v>1</v>
      </c>
      <c r="C32" s="35" t="s">
        <v>5</v>
      </c>
      <c r="D32" s="35"/>
      <c r="E32" s="36" t="str">
        <f>VLOOKUP(C32,Translate!$C$3:$F$1679,3,FALSE)</f>
        <v>Addysg</v>
      </c>
      <c r="F32" s="37"/>
      <c r="G32" s="35" t="str">
        <f>IF(FrontPage!$E$5=1,E32,C32)</f>
        <v>Addysg</v>
      </c>
      <c r="H32" s="41" t="str">
        <f t="shared" si="1"/>
        <v/>
      </c>
    </row>
    <row r="33" spans="1:8" s="41" customFormat="1" x14ac:dyDescent="0.25">
      <c r="A33" s="41" t="str">
        <f t="shared" si="0"/>
        <v/>
      </c>
      <c r="B33" s="38">
        <v>2</v>
      </c>
      <c r="C33" s="38" t="s">
        <v>187</v>
      </c>
      <c r="D33" s="35"/>
      <c r="E33" s="36" t="str">
        <f>VLOOKUP(C33,Translate!$C$3:$F$1679,3,FALSE)</f>
        <v>Gwasanaethau Cymdeithasol (gan gynnwys cyflogaeth warchodol a gweithdai)</v>
      </c>
      <c r="F33" s="37"/>
      <c r="G33" s="35" t="str">
        <f>IF(FrontPage!$E$5=1,E33,C33)</f>
        <v>Gwasanaethau Cymdeithasol (gan gynnwys cyflogaeth warchodol a gweithdai)</v>
      </c>
      <c r="H33" s="41" t="str">
        <f t="shared" si="1"/>
        <v/>
      </c>
    </row>
    <row r="34" spans="1:8" s="41" customFormat="1" x14ac:dyDescent="0.25">
      <c r="A34" s="41" t="str">
        <f t="shared" si="0"/>
        <v/>
      </c>
      <c r="B34" s="38">
        <v>3</v>
      </c>
      <c r="C34" s="35" t="s">
        <v>182</v>
      </c>
      <c r="D34" s="35"/>
      <c r="E34" s="36" t="str">
        <f>VLOOKUP(C34,Translate!$C$3:$F$1679,3,FALSE)</f>
        <v>Ffyrdd a Thrafnidiaeth</v>
      </c>
      <c r="F34" s="37"/>
      <c r="G34" s="35" t="str">
        <f>IF(FrontPage!$E$5=1,E34,C34)</f>
        <v>Ffyrdd a Thrafnidiaeth</v>
      </c>
      <c r="H34" s="41" t="str">
        <f t="shared" si="1"/>
        <v/>
      </c>
    </row>
    <row r="35" spans="1:8" s="41" customFormat="1" x14ac:dyDescent="0.25">
      <c r="A35" s="41" t="str">
        <f t="shared" si="0"/>
        <v/>
      </c>
      <c r="B35" s="38">
        <v>4</v>
      </c>
      <c r="C35" s="38" t="s">
        <v>183</v>
      </c>
      <c r="D35" s="35"/>
      <c r="E35" s="36" t="str">
        <f>VLOOKUP(C35,Translate!$C$3:$F$1679,3,FALSE)</f>
        <v>Llyfrgelloedd, diwylliant a chwaraeon</v>
      </c>
      <c r="F35" s="37"/>
      <c r="G35" s="35" t="str">
        <f>IF(FrontPage!$E$5=1,E35,C35)</f>
        <v>Llyfrgelloedd, diwylliant a chwaraeon</v>
      </c>
      <c r="H35" s="41" t="str">
        <f t="shared" si="1"/>
        <v/>
      </c>
    </row>
    <row r="36" spans="1:8" s="41" customFormat="1" x14ac:dyDescent="0.25">
      <c r="A36" s="41" t="str">
        <f t="shared" si="0"/>
        <v/>
      </c>
      <c r="B36" s="38">
        <v>5</v>
      </c>
      <c r="C36" s="38" t="s">
        <v>184</v>
      </c>
      <c r="D36" s="35"/>
      <c r="E36" s="36" t="str">
        <f>VLOOKUP(C36,Translate!$C$3:$F$1679,3,FALSE)</f>
        <v>Gwasanaethau amgylcheddol</v>
      </c>
      <c r="F36" s="37"/>
      <c r="G36" s="35" t="str">
        <f>IF(FrontPage!$E$5=1,E36,C36)</f>
        <v>Gwasanaethau amgylcheddol</v>
      </c>
      <c r="H36" s="41" t="str">
        <f t="shared" si="1"/>
        <v/>
      </c>
    </row>
    <row r="37" spans="1:8" s="41" customFormat="1" x14ac:dyDescent="0.25">
      <c r="A37" s="41" t="str">
        <f t="shared" si="0"/>
        <v/>
      </c>
      <c r="B37" s="38">
        <v>6</v>
      </c>
      <c r="C37" s="38" t="s">
        <v>185</v>
      </c>
      <c r="D37" s="35"/>
      <c r="E37" s="36" t="str">
        <f>VLOOKUP(C37,Translate!$C$3:$F$1679,3,FALSE)</f>
        <v>Cynllunio a datblygu economaiddl</v>
      </c>
      <c r="F37" s="37"/>
      <c r="G37" s="35" t="str">
        <f>IF(FrontPage!$E$5=1,E37,C37)</f>
        <v>Cynllunio a datblygu economaiddl</v>
      </c>
      <c r="H37" s="41" t="str">
        <f t="shared" si="1"/>
        <v/>
      </c>
    </row>
    <row r="38" spans="1:8" s="41" customFormat="1" x14ac:dyDescent="0.25">
      <c r="A38" s="41" t="str">
        <f t="shared" si="0"/>
        <v/>
      </c>
      <c r="B38" s="38">
        <v>7</v>
      </c>
      <c r="C38" s="38" t="s">
        <v>186</v>
      </c>
      <c r="D38" s="35"/>
      <c r="E38" s="36" t="str">
        <f>VLOOKUP(C38,Translate!$C$3:$F$1679,3,FALSE)</f>
        <v>Arall</v>
      </c>
      <c r="F38" s="37"/>
      <c r="G38" s="35" t="str">
        <f>IF(FrontPage!$E$5=1,E38,C38)</f>
        <v>Arall</v>
      </c>
      <c r="H38" s="41" t="str">
        <f t="shared" si="1"/>
        <v/>
      </c>
    </row>
    <row r="39" spans="1:8" s="41" customFormat="1" ht="50" x14ac:dyDescent="0.25">
      <c r="A39" s="41" t="str">
        <f t="shared" si="0"/>
        <v/>
      </c>
      <c r="B39" s="38">
        <v>8</v>
      </c>
      <c r="C39" s="220" t="s">
        <v>3193</v>
      </c>
      <c r="D39" s="35" t="s">
        <v>3194</v>
      </c>
      <c r="E39" s="36" t="str">
        <f>VLOOKUP(C39,Translate!$C$3:$F$1679,3,FALSE)</f>
        <v>Cyfanswm Gwasanaethau Eraill</v>
      </c>
      <c r="F39" s="37" t="s">
        <v>3418</v>
      </c>
      <c r="G39" s="35" t="str">
        <f>IF(FrontPage!$E$5=1,E39&amp;F39,C39&amp;D39)</f>
        <v>Cyfanswm Gwasanaethau Eraill (llinellau 4 i 7, colofn 1 yn cael ei gyfrifo, colofn 2 ar agor).</v>
      </c>
      <c r="H39" s="41" t="str">
        <f t="shared" si="1"/>
        <v/>
      </c>
    </row>
    <row r="40" spans="1:8" s="41" customFormat="1" x14ac:dyDescent="0.25">
      <c r="A40" s="41" t="str">
        <f t="shared" si="0"/>
        <v/>
      </c>
      <c r="B40" s="38">
        <v>9</v>
      </c>
      <c r="C40" s="38" t="s">
        <v>2321</v>
      </c>
      <c r="D40" s="35"/>
      <c r="E40" s="36" t="str">
        <f>VLOOKUP(C40,Translate!$C$3:$F$1679,3,FALSE)</f>
        <v>Cyfrif refeniw tai (HRA)</v>
      </c>
      <c r="F40" s="37"/>
      <c r="G40" s="35" t="str">
        <f>IF(FrontPage!$E$5=1,E40,C40)</f>
        <v>Cyfrif refeniw tai (HRA)</v>
      </c>
      <c r="H40" s="41" t="str">
        <f t="shared" si="1"/>
        <v/>
      </c>
    </row>
    <row r="41" spans="1:8" s="41" customFormat="1" x14ac:dyDescent="0.25">
      <c r="A41" s="41" t="str">
        <f t="shared" si="0"/>
        <v/>
      </c>
      <c r="B41" s="38">
        <v>10</v>
      </c>
      <c r="C41" s="515" t="s">
        <v>3195</v>
      </c>
      <c r="D41" s="35"/>
      <c r="E41" s="36" t="str">
        <f>VLOOKUP(C41,Translate!$C$3:$F$1679,3,FALSE)</f>
        <v>Tai ddim HRA</v>
      </c>
      <c r="F41" s="37"/>
      <c r="G41" s="35" t="str">
        <f>IF(FrontPage!$E$5=1,E41,C41)</f>
        <v>Tai ddim HRA</v>
      </c>
      <c r="H41" s="41" t="str">
        <f t="shared" si="1"/>
        <v/>
      </c>
    </row>
    <row r="42" spans="1:8" s="41" customFormat="1" x14ac:dyDescent="0.25">
      <c r="A42" s="41" t="str">
        <f t="shared" si="0"/>
        <v/>
      </c>
      <c r="B42" s="38">
        <v>11</v>
      </c>
      <c r="C42" s="515" t="s">
        <v>1354</v>
      </c>
      <c r="D42" s="35" t="s">
        <v>3197</v>
      </c>
      <c r="E42" s="36" t="str">
        <f>VLOOKUP(C42,Translate!$C$3:$F$1679,3,FALSE)</f>
        <v>Cyfanswm tai</v>
      </c>
      <c r="F42" s="37" t="s">
        <v>3419</v>
      </c>
      <c r="G42" s="35" t="str">
        <f>IF(FrontPage!$E$5=1,E42&amp;F42,C42&amp;D42)</f>
        <v>Cyfanswm tai (llinellau 9 i 10)</v>
      </c>
      <c r="H42" s="41" t="str">
        <f t="shared" si="1"/>
        <v/>
      </c>
    </row>
    <row r="43" spans="1:8" s="41" customFormat="1" x14ac:dyDescent="0.25">
      <c r="A43" s="41" t="str">
        <f t="shared" si="0"/>
        <v/>
      </c>
      <c r="B43" s="38">
        <v>12</v>
      </c>
      <c r="C43" s="35" t="s">
        <v>6</v>
      </c>
      <c r="D43" s="35"/>
      <c r="E43" s="36" t="str">
        <f>VLOOKUP(C43,Translate!$C$3:$F$1679,3,FALSE)</f>
        <v>Y gyfraith, trefn a gwasanaethau diogelu</v>
      </c>
      <c r="F43" s="37"/>
      <c r="G43" s="35" t="str">
        <f>IF(FrontPage!$E$5=1,E43,C43)</f>
        <v>Y gyfraith, trefn a gwasanaethau diogelu</v>
      </c>
      <c r="H43" s="41" t="str">
        <f t="shared" si="1"/>
        <v/>
      </c>
    </row>
    <row r="44" spans="1:8" s="41" customFormat="1" ht="25" x14ac:dyDescent="0.25">
      <c r="A44" s="41" t="str">
        <f t="shared" si="0"/>
        <v/>
      </c>
      <c r="B44" s="38">
        <v>13</v>
      </c>
      <c r="C44" s="35" t="s">
        <v>1371</v>
      </c>
      <c r="D44" s="35" t="s">
        <v>3198</v>
      </c>
      <c r="E44" s="36" t="str">
        <f>VLOOKUP(C44,Translate!$C$3:$F$1679,3,FALSE)</f>
        <v>Cyfanswm pob gwasanaeth</v>
      </c>
      <c r="F44" s="37" t="s">
        <v>3420</v>
      </c>
      <c r="G44" s="35" t="str">
        <f>IF(FrontPage!$E$5=1,E44&amp;F44,C44&amp;D44)</f>
        <v>Cyfanswm pob gwasanaeth (llinellau [1 i 3]+8+11+12)</v>
      </c>
      <c r="H44" s="41" t="str">
        <f t="shared" si="1"/>
        <v/>
      </c>
    </row>
    <row r="45" spans="1:8" s="41" customFormat="1" ht="20.5" x14ac:dyDescent="0.25">
      <c r="A45" s="41" t="str">
        <f t="shared" si="0"/>
        <v/>
      </c>
      <c r="B45" s="41">
        <v>14</v>
      </c>
      <c r="C45" s="211" t="s">
        <v>3415</v>
      </c>
      <c r="D45" s="45"/>
      <c r="E45" s="211" t="s">
        <v>3416</v>
      </c>
      <c r="F45" s="37"/>
      <c r="G45" s="211" t="str">
        <f>IF(FrontPage!$E$5=1,E45,C45)</f>
        <v>Caffael / gwaredu cyfalaf cyfrannau a benthyg (*)</v>
      </c>
      <c r="H45" s="41" t="str">
        <f t="shared" si="1"/>
        <v/>
      </c>
    </row>
    <row r="46" spans="1:8" s="41" customFormat="1" ht="50" x14ac:dyDescent="0.25">
      <c r="B46" s="38"/>
      <c r="C46" s="216" t="s">
        <v>3427</v>
      </c>
      <c r="D46" s="35"/>
      <c r="E46" s="216" t="s">
        <v>3429</v>
      </c>
      <c r="F46" s="37"/>
      <c r="G46" s="216" t="str">
        <f>IF(FrontPage!$E$5=1,E46,C46)</f>
        <v>Mae diwygiadau i reoliadau 2003 yn dileu'r gofyniad i awdurdodau lleol wario ar gaffael cyfalaf benthyciad i'w drin fel gwariant cyfalaf. Fe'i diwygiwyd hefyd i wahardd gwariant ar gaffael mathau penodol o gyfalaf cyfrannau rhag cael ei drin fel gwariant cyfalaf.</v>
      </c>
    </row>
    <row r="47" spans="1:8" s="41" customFormat="1" x14ac:dyDescent="0.25">
      <c r="A47" s="41" t="str">
        <f t="shared" si="0"/>
        <v/>
      </c>
      <c r="B47" s="38">
        <v>15</v>
      </c>
      <c r="C47" s="35" t="s">
        <v>8</v>
      </c>
      <c r="D47" s="35"/>
      <c r="E47" s="36" t="str">
        <f>VLOOKUP(C47,Translate!$C$3:$F$1679,3,FALSE)</f>
        <v>Gwariant cyfalaf drwy rinwedd cyfarwyddyd dan adran 16 (2)(b) o Ddeddf 2003</v>
      </c>
      <c r="F47" s="37"/>
      <c r="G47" s="35" t="str">
        <f>IF(FrontPage!$E$5=1,E47,C47)</f>
        <v>Gwariant cyfalaf drwy rinwedd cyfarwyddyd dan adran 16 (2)(b) o Ddeddf 2003</v>
      </c>
      <c r="H47" s="41" t="str">
        <f t="shared" si="1"/>
        <v/>
      </c>
    </row>
    <row r="48" spans="1:8" s="41" customFormat="1" x14ac:dyDescent="0.25">
      <c r="A48" s="41" t="str">
        <f t="shared" si="0"/>
        <v/>
      </c>
      <c r="B48" s="38">
        <v>16</v>
      </c>
      <c r="C48" s="35" t="s">
        <v>3199</v>
      </c>
      <c r="D48" s="35" t="s">
        <v>3200</v>
      </c>
      <c r="E48" s="36" t="str">
        <f>VLOOKUP(C48,Translate!$C$3:$F$1679,3,FALSE)</f>
        <v>Cyfanswm gwariant / derbyniadau</v>
      </c>
      <c r="F48" s="37" t="s">
        <v>3421</v>
      </c>
      <c r="G48" s="35" t="str">
        <f>IF(FrontPage!$E$5=1,E48&amp;F48,C48&amp;D48)</f>
        <v>Cyfanswm gwariant / derbyniadau (llinellau 131 i 15)</v>
      </c>
      <c r="H48" s="41" t="str">
        <f t="shared" si="1"/>
        <v/>
      </c>
    </row>
    <row r="49" spans="1:8" s="41" customFormat="1" x14ac:dyDescent="0.25">
      <c r="A49" s="41" t="str">
        <f t="shared" si="0"/>
        <v/>
      </c>
      <c r="B49" s="38"/>
      <c r="C49" s="38" t="s">
        <v>9</v>
      </c>
      <c r="D49" s="35"/>
      <c r="E49" s="36" t="str">
        <f>VLOOKUP(C49,Translate!$C$3:$F$1679,3,FALSE)</f>
        <v>Memorandwm:</v>
      </c>
      <c r="F49" s="37"/>
      <c r="G49" s="35" t="str">
        <f>IF(FrontPage!$E$5=1,E49,C49)</f>
        <v>Memorandwm:</v>
      </c>
      <c r="H49" s="41" t="str">
        <f t="shared" si="1"/>
        <v/>
      </c>
    </row>
    <row r="50" spans="1:8" s="41" customFormat="1" x14ac:dyDescent="0.25">
      <c r="A50" s="41" t="str">
        <f t="shared" si="0"/>
        <v/>
      </c>
      <c r="B50" s="38">
        <v>17</v>
      </c>
      <c r="C50" s="35" t="s">
        <v>10</v>
      </c>
      <c r="D50" s="35"/>
      <c r="E50" s="36" t="str">
        <f>VLOOKUP(C50,Translate!$C$3:$F$1679,3,FALSE)</f>
        <v xml:space="preserve">Asedau nad ydynt yn cael eu cyllido gan wariant cyfalaf ALl </v>
      </c>
      <c r="F50" s="37"/>
      <c r="G50" s="35" t="str">
        <f>IF(FrontPage!$E$5=1,E50,C50)</f>
        <v xml:space="preserve">Asedau nad ydynt yn cael eu cyllido gan wariant cyfalaf ALl </v>
      </c>
      <c r="H50" s="41" t="str">
        <f t="shared" si="1"/>
        <v/>
      </c>
    </row>
    <row r="51" spans="1:8" s="41" customFormat="1" x14ac:dyDescent="0.25">
      <c r="B51" s="80">
        <v>17.100000000000001</v>
      </c>
      <c r="C51" s="35" t="s">
        <v>3493</v>
      </c>
      <c r="D51" s="35"/>
      <c r="E51" s="36" t="s">
        <v>3494</v>
      </c>
      <c r="F51" s="37"/>
      <c r="G51" s="35" t="str">
        <f>IF(FrontPage!$E$5=1,E51,C51)</f>
        <v>Delio â thwf y Ddinas a Rhanbarthol</v>
      </c>
    </row>
    <row r="52" spans="1:8" s="41" customFormat="1" x14ac:dyDescent="0.25">
      <c r="A52" s="41" t="str">
        <f t="shared" si="0"/>
        <v/>
      </c>
      <c r="B52" s="38"/>
      <c r="C52" s="35" t="s">
        <v>3188</v>
      </c>
      <c r="D52" s="35"/>
      <c r="E52" s="36" t="str">
        <f>VLOOKUP(C52,Translate!$C$3:$F$1679,3,FALSE)</f>
        <v>Awdurdodau unedol yn unig</v>
      </c>
      <c r="F52" s="37"/>
      <c r="G52" s="35" t="str">
        <f>IF(FrontPage!$E$5=1,E52,C52)</f>
        <v>Awdurdodau unedol yn unig</v>
      </c>
      <c r="H52" s="41" t="str">
        <f t="shared" si="1"/>
        <v/>
      </c>
    </row>
    <row r="53" spans="1:8" s="41" customFormat="1" x14ac:dyDescent="0.25">
      <c r="A53" s="41" t="str">
        <f t="shared" si="0"/>
        <v/>
      </c>
      <c r="B53" s="38"/>
      <c r="C53" s="35" t="s">
        <v>3189</v>
      </c>
      <c r="D53" s="35"/>
      <c r="E53" s="36" t="str">
        <f>VLOOKUP(C53,Translate!$C$3:$F$1679,3,FALSE)</f>
        <v>Awdurdodau unedol a Pharc Cenedlaethol yn unig</v>
      </c>
      <c r="F53" s="37"/>
      <c r="G53" s="35" t="str">
        <f>IF(FrontPage!$E$5=1,E53,C53)</f>
        <v>Awdurdodau unedol a Pharc Cenedlaethol yn unig</v>
      </c>
      <c r="H53" s="41" t="str">
        <f t="shared" si="1"/>
        <v/>
      </c>
    </row>
    <row r="54" spans="1:8" s="41" customFormat="1" x14ac:dyDescent="0.25">
      <c r="A54" s="41" t="str">
        <f t="shared" si="0"/>
        <v/>
      </c>
      <c r="B54" s="38"/>
      <c r="C54" s="35" t="s">
        <v>3190</v>
      </c>
      <c r="D54" s="35"/>
      <c r="E54" s="36" t="str">
        <f>VLOOKUP(C54,Translate!$C$3:$F$1679,3,FALSE)</f>
        <v>Heddlu ac Awdurdodau Tân yn unig</v>
      </c>
      <c r="F54" s="37"/>
      <c r="G54" s="35" t="str">
        <f>IF(FrontPage!$E$5=1,E54,C54)</f>
        <v>Heddlu ac Awdurdodau Tân yn unig</v>
      </c>
      <c r="H54" s="41" t="str">
        <f t="shared" si="1"/>
        <v/>
      </c>
    </row>
    <row r="55" spans="1:8" s="41" customFormat="1" ht="37.5" x14ac:dyDescent="0.25">
      <c r="B55" s="38"/>
      <c r="C55" s="516" t="s">
        <v>3533</v>
      </c>
      <c r="D55" s="35"/>
      <c r="E55" s="214" t="s">
        <v>3534</v>
      </c>
      <c r="F55" s="37"/>
      <c r="G55" s="35" t="str">
        <f>IF(FrontPage!$E$5=1,E55,C55)</f>
        <v>Sylwch: Os ydych chi'n fodlon â'r gwiriadau dilysu ar dudalennau 1 a 2, dim ond unwaith y mae angen i chi gadarnhau hyn, yn ddelfrydol trwy e-bost. Mae unrhyw wybodaeth ychwanegol bob amser yn ddefnyddiol ond nid yw'n hanfodol.</v>
      </c>
    </row>
    <row r="56" spans="1:8" s="41" customFormat="1" ht="13" x14ac:dyDescent="0.25">
      <c r="B56" s="64" t="s">
        <v>3265</v>
      </c>
      <c r="C56" s="42"/>
      <c r="D56" s="42"/>
      <c r="E56" s="42"/>
      <c r="F56" s="43"/>
      <c r="G56" s="43"/>
    </row>
    <row r="57" spans="1:8" s="41" customFormat="1" x14ac:dyDescent="0.25">
      <c r="A57" s="41" t="str">
        <f t="shared" si="0"/>
        <v/>
      </c>
      <c r="B57" s="38"/>
      <c r="C57" s="35" t="s">
        <v>315</v>
      </c>
      <c r="D57" s="35"/>
      <c r="E57" s="36" t="str">
        <f>VLOOKUP(C57,Translate!$C$3:$F$1679,3,FALSE)</f>
        <v>Cod</v>
      </c>
      <c r="F57" s="37"/>
      <c r="G57" s="35" t="str">
        <f>IF(FrontPage!$E$5=1,E57,C57)</f>
        <v>Cod</v>
      </c>
      <c r="H57" s="41" t="str">
        <f t="shared" si="1"/>
        <v/>
      </c>
    </row>
    <row r="58" spans="1:8" s="41" customFormat="1" x14ac:dyDescent="0.25">
      <c r="A58" s="41" t="str">
        <f t="shared" si="0"/>
        <v/>
      </c>
      <c r="B58" s="38"/>
      <c r="C58" s="35" t="s">
        <v>316</v>
      </c>
      <c r="D58" s="35"/>
      <c r="E58" s="36" t="str">
        <f>VLOOKUP(C58,Translate!$C$3:$F$1679,3,FALSE)</f>
        <v>Awdurdod</v>
      </c>
      <c r="F58" s="37"/>
      <c r="G58" s="35" t="str">
        <f>IF(FrontPage!$E$5=1,E58,C58)</f>
        <v>Awdurdod</v>
      </c>
      <c r="H58" s="41" t="str">
        <f t="shared" si="1"/>
        <v/>
      </c>
    </row>
    <row r="59" spans="1:8" s="41" customFormat="1" x14ac:dyDescent="0.25">
      <c r="A59" s="41" t="str">
        <f t="shared" si="0"/>
        <v/>
      </c>
      <c r="B59" s="38"/>
      <c r="C59" s="35" t="s">
        <v>208</v>
      </c>
      <c r="D59" s="35"/>
      <c r="E59" s="36" t="str">
        <f>VLOOKUP(C59,Translate!$C$3:$F$1679,3,FALSE)</f>
        <v>Cyllido PFI 'ar y fantolen'</v>
      </c>
      <c r="F59" s="37"/>
      <c r="G59" s="35" t="str">
        <f>IF(FrontPage!$E$5=1,E59,C59)</f>
        <v>Cyllido PFI 'ar y fantolen'</v>
      </c>
      <c r="H59" s="41" t="str">
        <f t="shared" si="1"/>
        <v/>
      </c>
    </row>
    <row r="60" spans="1:8" s="41" customFormat="1" x14ac:dyDescent="0.25">
      <c r="A60" s="41" t="str">
        <f t="shared" si="0"/>
        <v/>
      </c>
      <c r="B60" s="38"/>
      <c r="C60" s="35" t="s">
        <v>3191</v>
      </c>
      <c r="D60" s="35"/>
      <c r="E60" s="36" t="str">
        <f>VLOOKUP(C60,Translate!$C$3:$F$1679,3,FALSE)</f>
        <v>Cyfanswm gwariant cyfalaf a gynlluniwyd:</v>
      </c>
      <c r="F60" s="37"/>
      <c r="G60" s="35" t="str">
        <f>IF(FrontPage!$E$5=1,E60,C60)</f>
        <v>Cyfanswm gwariant cyfalaf a gynlluniwyd:</v>
      </c>
      <c r="H60" s="41" t="str">
        <f t="shared" si="1"/>
        <v/>
      </c>
    </row>
    <row r="61" spans="1:8" s="41" customFormat="1" x14ac:dyDescent="0.25">
      <c r="A61" s="41" t="str">
        <f t="shared" si="0"/>
        <v/>
      </c>
      <c r="B61" s="38">
        <v>19</v>
      </c>
      <c r="C61" s="35" t="s">
        <v>11</v>
      </c>
      <c r="D61" s="35"/>
      <c r="E61" s="36" t="str">
        <f>VLOOKUP(C61,Translate!$C$3:$F$1679,3,FALSE)</f>
        <v>Cyfanswm gwariant cyfalaf a gynlluniwyd</v>
      </c>
      <c r="F61" s="37"/>
      <c r="G61" s="35" t="str">
        <f>IF(FrontPage!$E$5=1,E61,C61)</f>
        <v>Cyfanswm gwariant cyfalaf a gynlluniwyd</v>
      </c>
      <c r="H61" s="41" t="str">
        <f t="shared" si="1"/>
        <v/>
      </c>
    </row>
    <row r="62" spans="1:8" s="41" customFormat="1" x14ac:dyDescent="0.25">
      <c r="A62" s="41" t="str">
        <f t="shared" si="0"/>
        <v/>
      </c>
      <c r="B62" s="38"/>
      <c r="C62" s="35" t="s">
        <v>14</v>
      </c>
      <c r="D62" s="35"/>
      <c r="E62" s="36" t="str">
        <f>VLOOKUP(C62,Translate!$C$3:$F$1679,3,FALSE)</f>
        <v>Adnoddau i'w defnyddio i gyllido gwariant cyfalaf</v>
      </c>
      <c r="F62" s="37"/>
      <c r="G62" s="35" t="str">
        <f>IF(FrontPage!$E$5=1,E62,C62)</f>
        <v>Adnoddau i'w defnyddio i gyllido gwariant cyfalaf</v>
      </c>
      <c r="H62" s="41" t="str">
        <f t="shared" si="1"/>
        <v/>
      </c>
    </row>
    <row r="63" spans="1:8" x14ac:dyDescent="0.25">
      <c r="A63" s="41" t="str">
        <f t="shared" si="0"/>
        <v/>
      </c>
      <c r="B63" s="38">
        <v>23</v>
      </c>
      <c r="C63" s="35" t="s">
        <v>251</v>
      </c>
      <c r="E63" s="36" t="str">
        <f>VLOOKUP(C63,Translate!$C$3:$F$1679,3,FALSE)</f>
        <v>Grantiau cyfalaf gan Lywodraeth Cymru ac Adrannau eraill Llywodraeth y DU</v>
      </c>
      <c r="F63" s="37"/>
      <c r="G63" s="35" t="str">
        <f>IF(FrontPage!$E$5=1,E63,C63)</f>
        <v>Grantiau cyfalaf gan Lywodraeth Cymru ac Adrannau eraill Llywodraeth y DU</v>
      </c>
      <c r="H63" s="41" t="str">
        <f t="shared" si="1"/>
        <v/>
      </c>
    </row>
    <row r="64" spans="1:8" x14ac:dyDescent="0.25">
      <c r="A64" s="41" t="str">
        <f t="shared" si="0"/>
        <v/>
      </c>
      <c r="B64" s="38">
        <v>24</v>
      </c>
      <c r="C64" s="35" t="s">
        <v>15</v>
      </c>
      <c r="E64" s="36" t="str">
        <f>VLOOKUP(C64,Translate!$C$3:$F$1679,3,FALSE)</f>
        <v>Grantiau o Gronfeydd Strwythurol Ewropeaidd (gan gynnwys ERDF)</v>
      </c>
      <c r="F64" s="37"/>
      <c r="G64" s="35" t="str">
        <f>IF(FrontPage!$E$5=1,E64,C64)</f>
        <v>Grantiau o Gronfeydd Strwythurol Ewropeaidd (gan gynnwys ERDF)</v>
      </c>
      <c r="H64" s="41" t="str">
        <f t="shared" si="1"/>
        <v/>
      </c>
    </row>
    <row r="65" spans="1:8" x14ac:dyDescent="0.25">
      <c r="A65" s="41" t="str">
        <f t="shared" si="0"/>
        <v/>
      </c>
      <c r="B65" s="38">
        <v>25</v>
      </c>
      <c r="C65" s="35" t="s">
        <v>238</v>
      </c>
      <c r="E65" s="36" t="str">
        <f>VLOOKUP(C65,Translate!$C$3:$F$1679,3,FALSE)</f>
        <v>Grantiau cyfalaf a chyfraniadau o ffynonellau eraill</v>
      </c>
      <c r="F65" s="37"/>
      <c r="G65" s="35" t="str">
        <f>IF(FrontPage!$E$5=1,E65,C65)</f>
        <v>Grantiau cyfalaf a chyfraniadau o ffynonellau eraill</v>
      </c>
      <c r="H65" s="41" t="str">
        <f t="shared" si="1"/>
        <v/>
      </c>
    </row>
    <row r="66" spans="1:8" ht="25" x14ac:dyDescent="0.25">
      <c r="A66" s="41" t="str">
        <f t="shared" si="0"/>
        <v/>
      </c>
      <c r="B66" s="38">
        <v>48</v>
      </c>
      <c r="C66" s="35" t="s">
        <v>252</v>
      </c>
      <c r="E66" s="36" t="str">
        <f>VLOOKUP(C66,Translate!$C$3:$F$1679,3,FALSE)</f>
        <v xml:space="preserve">Grantiau a chyfraniadau gan gyrff cyhoeddus a noddir gan Lywodraeth Cymru / cyrff cyhoeddus anadrannol </v>
      </c>
      <c r="F66" s="37"/>
      <c r="G66" s="35" t="str">
        <f>IF(FrontPage!$E$5=1,E66,C66)</f>
        <v xml:space="preserve">Grantiau a chyfraniadau gan gyrff cyhoeddus a noddir gan Lywodraeth Cymru / cyrff cyhoeddus anadrannol </v>
      </c>
      <c r="H66" s="41" t="str">
        <f t="shared" si="1"/>
        <v/>
      </c>
    </row>
    <row r="67" spans="1:8" x14ac:dyDescent="0.25">
      <c r="A67" s="41" t="str">
        <f t="shared" si="0"/>
        <v/>
      </c>
      <c r="B67" s="38">
        <v>49</v>
      </c>
      <c r="C67" s="35" t="s">
        <v>36</v>
      </c>
      <c r="E67" s="36" t="str">
        <f>VLOOKUP(C67,Translate!$C$3:$F$1679,3,FALSE)</f>
        <v>Cyllid gan y Loteri Genedlaethol</v>
      </c>
      <c r="F67" s="37"/>
      <c r="G67" s="35" t="str">
        <f>IF(FrontPage!$E$5=1,E67,C67)</f>
        <v>Cyllid gan y Loteri Genedlaethol</v>
      </c>
      <c r="H67" s="41" t="str">
        <f t="shared" si="1"/>
        <v/>
      </c>
    </row>
    <row r="68" spans="1:8" x14ac:dyDescent="0.25">
      <c r="A68" s="41" t="str">
        <f t="shared" si="0"/>
        <v/>
      </c>
      <c r="B68" s="517">
        <v>50</v>
      </c>
      <c r="C68" s="35" t="s">
        <v>37</v>
      </c>
      <c r="E68" s="36" t="str">
        <f>VLOOKUP(C68,Translate!$C$3:$F$1679,3,FALSE)</f>
        <v>Grantiau a chyfraniadau eraill, gan gynnwys rhai gan ddatblygwyr preifat</v>
      </c>
      <c r="F68" s="37"/>
      <c r="G68" s="35" t="str">
        <f>IF(FrontPage!$E$5=1,E68,C68)</f>
        <v>Grantiau a chyfraniadau eraill, gan gynnwys rhai gan ddatblygwyr preifat</v>
      </c>
      <c r="H68" s="41" t="str">
        <f t="shared" si="1"/>
        <v/>
      </c>
    </row>
    <row r="69" spans="1:8" x14ac:dyDescent="0.25">
      <c r="A69" s="41" t="str">
        <f t="shared" si="0"/>
        <v/>
      </c>
      <c r="B69" s="38">
        <v>26</v>
      </c>
      <c r="C69" s="35" t="s">
        <v>16</v>
      </c>
      <c r="E69" s="36" t="str">
        <f>VLOOKUP(C69,Translate!$C$3:$F$1679,3,FALSE)</f>
        <v>Defnydd o dderbyniadau cyfalaf</v>
      </c>
      <c r="F69" s="37"/>
      <c r="G69" s="35" t="str">
        <f>IF(FrontPage!$E$5=1,E69,C69)</f>
        <v>Defnydd o dderbyniadau cyfalaf</v>
      </c>
      <c r="H69" s="41" t="str">
        <f t="shared" si="1"/>
        <v/>
      </c>
    </row>
    <row r="70" spans="1:8" x14ac:dyDescent="0.25">
      <c r="A70" s="41" t="str">
        <f t="shared" si="0"/>
        <v/>
      </c>
      <c r="B70" s="38">
        <v>27</v>
      </c>
      <c r="C70" s="35" t="s">
        <v>17</v>
      </c>
      <c r="E70" s="36" t="str">
        <f>VLOOKUP(C70,Translate!$C$3:$F$1679,3,FALSE)</f>
        <v>Lwfans Atgyweiriadau Mawr (MRA)</v>
      </c>
      <c r="F70" s="37"/>
      <c r="G70" s="35" t="str">
        <f>IF(FrontPage!$E$5=1,E70,C70)</f>
        <v>Lwfans Atgyweiriadau Mawr (MRA)</v>
      </c>
      <c r="H70" s="41" t="str">
        <f t="shared" si="1"/>
        <v/>
      </c>
    </row>
    <row r="71" spans="1:8" x14ac:dyDescent="0.25">
      <c r="A71" s="41" t="str">
        <f t="shared" si="0"/>
        <v/>
      </c>
      <c r="B71" s="38">
        <v>28</v>
      </c>
      <c r="C71" s="35" t="s">
        <v>18</v>
      </c>
      <c r="E71" s="36" t="str">
        <f>VLOOKUP(C71,Translate!$C$3:$F$1679,3,FALSE)</f>
        <v>Gwariant cyfalaf a roddwyd ar gyfrif refeniw (ddim HRA)</v>
      </c>
      <c r="F71" s="37"/>
      <c r="G71" s="35" t="str">
        <f>IF(FrontPage!$E$5=1,E71,C71)</f>
        <v>Gwariant cyfalaf a roddwyd ar gyfrif refeniw (ddim HRA)</v>
      </c>
      <c r="H71" s="41" t="str">
        <f t="shared" si="1"/>
        <v/>
      </c>
    </row>
    <row r="72" spans="1:8" x14ac:dyDescent="0.25">
      <c r="A72" s="41" t="str">
        <f t="shared" si="0"/>
        <v/>
      </c>
      <c r="B72" s="38">
        <v>29</v>
      </c>
      <c r="C72" s="35" t="s">
        <v>19</v>
      </c>
      <c r="E72" s="36" t="str">
        <f>VLOOKUP(C72,Translate!$C$3:$F$1679,3,FALSE)</f>
        <v>Gwariant cyfalaf a roddwyd ar gyfrif cyfalaf (HRA)</v>
      </c>
      <c r="F72" s="37"/>
      <c r="G72" s="35" t="str">
        <f>IF(FrontPage!$E$5=1,E72,C72)</f>
        <v>Gwariant cyfalaf a roddwyd ar gyfrif cyfalaf (HRA)</v>
      </c>
      <c r="H72" s="41" t="str">
        <f t="shared" si="1"/>
        <v/>
      </c>
    </row>
    <row r="73" spans="1:8" ht="12.75" customHeight="1" x14ac:dyDescent="0.25">
      <c r="A73" s="41" t="str">
        <f t="shared" ref="A73:A107" si="2">IF(OR(ISNA(E73),E73=0),1,"")</f>
        <v/>
      </c>
      <c r="B73" s="38">
        <v>30.1</v>
      </c>
      <c r="C73" s="35" t="s">
        <v>231</v>
      </c>
      <c r="E73" s="36" t="str">
        <f>VLOOKUP(C73,Translate!$C$3:$F$1679,3,FALSE)</f>
        <v xml:space="preserve">Trefniadau benthyca a chredyd sy'n denu cymorth y llywodraeth ganolog (ddim HRA)  </v>
      </c>
      <c r="F73" s="37"/>
      <c r="G73" s="35" t="str">
        <f>IF(FrontPage!$E$5=1,E73,C73)</f>
        <v xml:space="preserve">Trefniadau benthyca a chredyd sy'n denu cymorth y llywodraeth ganolog (ddim HRA)  </v>
      </c>
      <c r="H73" s="41" t="str">
        <f t="shared" ref="H73:H128" si="3">A73</f>
        <v/>
      </c>
    </row>
    <row r="74" spans="1:8" x14ac:dyDescent="0.25">
      <c r="A74" s="41" t="str">
        <f t="shared" si="2"/>
        <v/>
      </c>
      <c r="B74" s="38">
        <v>30.2</v>
      </c>
      <c r="C74" s="35" t="s">
        <v>233</v>
      </c>
      <c r="E74" s="36" t="str">
        <f>VLOOKUP(C74,Translate!$C$3:$F$1679,3,FALSE)</f>
        <v xml:space="preserve">Trefniadau benthyca a chredyd sy'n denu cymorth y llywodraeth ganolog  (HRA)  </v>
      </c>
      <c r="F74" s="37"/>
      <c r="G74" s="35" t="str">
        <f>IF(FrontPage!$E$5=1,E74,C74)</f>
        <v xml:space="preserve">Trefniadau benthyca a chredyd sy'n denu cymorth y llywodraeth ganolog  (HRA)  </v>
      </c>
      <c r="H74" s="41" t="str">
        <f t="shared" si="3"/>
        <v/>
      </c>
    </row>
    <row r="75" spans="1:8" x14ac:dyDescent="0.25">
      <c r="A75" s="41" t="str">
        <f t="shared" si="2"/>
        <v/>
      </c>
      <c r="B75" s="38">
        <v>30</v>
      </c>
      <c r="C75" s="35" t="s">
        <v>239</v>
      </c>
      <c r="E75" s="36" t="str">
        <f>VLOOKUP(C75,Translate!$C$3:$F$1679,3,FALSE)</f>
        <v>Trefniadau benthyca a chredyd sy'n denu cymorth y llywodraeth ganolog</v>
      </c>
      <c r="F75" s="37"/>
      <c r="G75" s="35" t="str">
        <f>IF(FrontPage!$E$5=1,E75,C75)</f>
        <v>Trefniadau benthyca a chredyd sy'n denu cymorth y llywodraeth ganolog</v>
      </c>
      <c r="H75" s="41" t="str">
        <f t="shared" si="3"/>
        <v/>
      </c>
    </row>
    <row r="76" spans="1:8" x14ac:dyDescent="0.25">
      <c r="A76" s="41" t="str">
        <f t="shared" si="2"/>
        <v/>
      </c>
      <c r="B76" s="38">
        <v>31.1</v>
      </c>
      <c r="C76" s="38" t="s">
        <v>232</v>
      </c>
      <c r="E76" s="36" t="str">
        <f>VLOOKUP(C76,Translate!$C$3:$F$1679,3,FALSE)</f>
        <v>Trefniadau benthyca a chredyd eraill (ddim HRA)</v>
      </c>
      <c r="F76" s="37"/>
      <c r="G76" s="35" t="str">
        <f>IF(FrontPage!$E$5=1,E76,C76)</f>
        <v>Trefniadau benthyca a chredyd eraill (ddim HRA)</v>
      </c>
      <c r="H76" s="41" t="str">
        <f t="shared" si="3"/>
        <v/>
      </c>
    </row>
    <row r="77" spans="1:8" x14ac:dyDescent="0.25">
      <c r="A77" s="41" t="str">
        <f t="shared" si="2"/>
        <v/>
      </c>
      <c r="B77" s="38">
        <v>31.2</v>
      </c>
      <c r="C77" s="35" t="s">
        <v>234</v>
      </c>
      <c r="E77" s="36" t="str">
        <f>VLOOKUP(C77,Translate!$C$3:$F$1679,3,FALSE)</f>
        <v>Trefniadau benthyca a chredyd eraill (HRA)</v>
      </c>
      <c r="F77" s="37"/>
      <c r="G77" s="35" t="str">
        <f>IF(FrontPage!$E$5=1,E77,C77)</f>
        <v>Trefniadau benthyca a chredyd eraill (HRA)</v>
      </c>
      <c r="H77" s="41" t="str">
        <f t="shared" si="3"/>
        <v/>
      </c>
    </row>
    <row r="78" spans="1:8" x14ac:dyDescent="0.25">
      <c r="A78" s="41" t="str">
        <f t="shared" si="2"/>
        <v/>
      </c>
      <c r="B78" s="38">
        <v>31</v>
      </c>
      <c r="C78" s="35" t="s">
        <v>240</v>
      </c>
      <c r="E78" s="36" t="str">
        <f>VLOOKUP(C78,Translate!$C$3:$F$1679,3,FALSE)</f>
        <v>Trefniadau benthyca a chredyd eraill</v>
      </c>
      <c r="F78" s="37"/>
      <c r="G78" s="35" t="str">
        <f>IF(FrontPage!$E$5=1,E78,C78)</f>
        <v>Trefniadau benthyca a chredyd eraill</v>
      </c>
      <c r="H78" s="41" t="str">
        <f t="shared" si="3"/>
        <v/>
      </c>
    </row>
    <row r="79" spans="1:8" ht="37.5" x14ac:dyDescent="0.25">
      <c r="A79" s="41" t="str">
        <f t="shared" si="2"/>
        <v/>
      </c>
      <c r="B79" s="38">
        <v>32</v>
      </c>
      <c r="C79" s="35" t="s">
        <v>3204</v>
      </c>
      <c r="D79" s="35" t="s">
        <v>3205</v>
      </c>
      <c r="E79" s="36" t="str">
        <f>VLOOKUP(C79,Translate!$C$3:$F$1679,3,FALSE)</f>
        <v>Cyfanswm adnoddau a ddefnyddiwyd i ariannu gwariant cyfalaf a gynlluniwyd</v>
      </c>
      <c r="F79" s="37" t="s">
        <v>3422</v>
      </c>
      <c r="G79" s="35" t="str">
        <f>IF(FrontPage!$E$5=1,E79&amp;F79,C79&amp;D79)</f>
        <v>Cyfanswm adnoddau a ddefnyddiwyd i ariannu gwariant cyfalaf a gynlluniwyd (llinellau 23 i 31) a chyfartal i llinell 19</v>
      </c>
      <c r="H79" s="41" t="str">
        <f t="shared" si="3"/>
        <v/>
      </c>
    </row>
    <row r="80" spans="1:8" x14ac:dyDescent="0.25">
      <c r="A80" s="41" t="str">
        <f t="shared" si="2"/>
        <v/>
      </c>
      <c r="C80" s="35" t="s">
        <v>262</v>
      </c>
      <c r="E80" s="36" t="str">
        <f>VLOOKUP(C80,Translate!$C$3:$F$1679,3,FALSE)</f>
        <v>Gwahaniaethau gyda llinell 19</v>
      </c>
      <c r="F80" s="37"/>
      <c r="G80" s="35" t="str">
        <f>IF(FrontPage!$E$5=1,E80,C80)</f>
        <v>Gwahaniaethau gyda llinell 19</v>
      </c>
      <c r="H80" s="41" t="str">
        <f t="shared" si="3"/>
        <v/>
      </c>
    </row>
    <row r="81" spans="1:8" ht="25" x14ac:dyDescent="0.25">
      <c r="A81" s="41" t="str">
        <f t="shared" si="2"/>
        <v/>
      </c>
      <c r="C81" s="516" t="s">
        <v>236</v>
      </c>
      <c r="E81" s="36" t="str">
        <f>VLOOKUP(C81,Translate!$C$3:$F$1679,3,FALSE)</f>
        <v>CWBLHEWCH Y LLINELLAU ISOD AR SAIL MENTER CYLLID PREIFAT (PFI) 'AR Y FANTOLEN'</v>
      </c>
      <c r="F81" s="37"/>
      <c r="G81" s="35" t="str">
        <f>IF(FrontPage!$E$5=1,E81,C81)</f>
        <v>CWBLHEWCH Y LLINELLAU ISOD AR SAIL MENTER CYLLID PREIFAT (PFI) 'AR Y FANTOLEN'</v>
      </c>
      <c r="H81" s="41" t="str">
        <f t="shared" si="3"/>
        <v/>
      </c>
    </row>
    <row r="82" spans="1:8" x14ac:dyDescent="0.25">
      <c r="A82" s="41" t="str">
        <f t="shared" si="2"/>
        <v/>
      </c>
      <c r="C82" s="38" t="s">
        <v>20</v>
      </c>
      <c r="E82" s="36" t="str">
        <f>VLOOKUP(C82,Translate!$C$3:$F$1679,3,FALSE)</f>
        <v>Gofyniad cyllido cyfalaf:</v>
      </c>
      <c r="F82" s="37"/>
      <c r="G82" s="35" t="str">
        <f>IF(FrontPage!$E$5=1,E82,C82)</f>
        <v>Gofyniad cyllido cyfalaf:</v>
      </c>
      <c r="H82" s="41" t="str">
        <f t="shared" si="3"/>
        <v/>
      </c>
    </row>
    <row r="83" spans="1:8" x14ac:dyDescent="0.25">
      <c r="A83" s="41" t="str">
        <f t="shared" si="2"/>
        <v/>
      </c>
      <c r="B83" s="38">
        <v>33</v>
      </c>
      <c r="C83" s="35" t="s">
        <v>21</v>
      </c>
      <c r="E83" s="36" t="str">
        <f>VLOOKUP(C83,Translate!$C$3:$F$1679,3,FALSE)</f>
        <v>Gofyniad Cyllido Cyfalaf fel yr oedd ar 1 Ebrill</v>
      </c>
      <c r="F83" s="37"/>
      <c r="G83" s="35" t="str">
        <f>IF(FrontPage!$E$5=1,E83,C83)</f>
        <v>Gofyniad Cyllido Cyfalaf fel yr oedd ar 1 Ebrill</v>
      </c>
      <c r="H83" s="41" t="str">
        <f t="shared" si="3"/>
        <v/>
      </c>
    </row>
    <row r="84" spans="1:8" x14ac:dyDescent="0.25">
      <c r="A84" s="41"/>
      <c r="B84" s="80">
        <v>33.5</v>
      </c>
      <c r="C84" s="35" t="s">
        <v>3288</v>
      </c>
      <c r="E84" s="36" t="str">
        <f>VLOOKUP(C84,Translate!$C$3:$F$1679,3,FALSE)</f>
        <v>Trefniadau benthyca a chredyd - Cyllido PFI</v>
      </c>
      <c r="F84" s="37"/>
      <c r="G84" s="35" t="str">
        <f>IF(FrontPage!$E$5=1,E84,C84)</f>
        <v>Trefniadau benthyca a chredyd - Cyllido PFI</v>
      </c>
      <c r="H84" s="41">
        <f>A84</f>
        <v>0</v>
      </c>
    </row>
    <row r="85" spans="1:8" x14ac:dyDescent="0.25">
      <c r="A85" s="41" t="str">
        <f t="shared" si="2"/>
        <v/>
      </c>
      <c r="B85" s="38">
        <v>34</v>
      </c>
      <c r="C85" s="35" t="s">
        <v>3201</v>
      </c>
      <c r="D85" s="35" t="s">
        <v>3202</v>
      </c>
      <c r="E85" s="36" t="str">
        <f>VLOOKUP(C85,Translate!$C$3:$F$1679,3,FALSE)</f>
        <v>Gwariant cyfalaf i'w ariannu drwy gredyd</v>
      </c>
      <c r="F85" s="37" t="s">
        <v>3423</v>
      </c>
      <c r="G85" s="35" t="str">
        <f>IF(FrontPage!$E$5=1,E85&amp;F85,C85&amp;D85)</f>
        <v>Gwariant cyfalaf i'w ariannu drwy gredyd (llinell 30.1 i 31.2)</v>
      </c>
      <c r="H85" s="41" t="str">
        <f t="shared" si="3"/>
        <v/>
      </c>
    </row>
    <row r="86" spans="1:8" x14ac:dyDescent="0.25">
      <c r="A86" s="41" t="str">
        <f t="shared" si="2"/>
        <v/>
      </c>
      <c r="B86" s="38">
        <v>35</v>
      </c>
      <c r="C86" s="35" t="s">
        <v>22</v>
      </c>
      <c r="E86" s="36" t="str">
        <f>VLOOKUP(C86,Translate!$C$3:$F$1679,3,FALSE)</f>
        <v>Darpariaeth Isafswm Refeniw a chyfraniadau gwirfoddol</v>
      </c>
      <c r="F86" s="37"/>
      <c r="G86" s="35" t="str">
        <f>IF(FrontPage!$E$5=1,E86,C86)</f>
        <v>Darpariaeth Isafswm Refeniw a chyfraniadau gwirfoddol</v>
      </c>
      <c r="H86" s="41" t="str">
        <f t="shared" si="3"/>
        <v/>
      </c>
    </row>
    <row r="87" spans="1:8" x14ac:dyDescent="0.25">
      <c r="A87" s="41" t="str">
        <f t="shared" si="2"/>
        <v/>
      </c>
      <c r="B87" s="38">
        <v>36</v>
      </c>
      <c r="C87" s="38" t="s">
        <v>1324</v>
      </c>
      <c r="D87" s="35" t="s">
        <v>3270</v>
      </c>
      <c r="E87" s="36" t="str">
        <f>VLOOKUP(C87,Translate!$C$3:$F$1679,3,FALSE)</f>
        <v>Newid yn y Gofyniad Cyllido Cyfalaf</v>
      </c>
      <c r="F87" s="37" t="s">
        <v>3274</v>
      </c>
      <c r="G87" s="35" t="str">
        <f>IF(FrontPage!$E$5=1,E87&amp;F87,C87&amp;D87)</f>
        <v>Newid yn y Gofyniad Cyllido Cyfalaf (llinell 34 - llinell 35)</v>
      </c>
      <c r="H87" s="41" t="str">
        <f t="shared" si="3"/>
        <v/>
      </c>
    </row>
    <row r="88" spans="1:8" ht="12.75" customHeight="1" x14ac:dyDescent="0.25">
      <c r="A88" s="41" t="str">
        <f t="shared" si="2"/>
        <v/>
      </c>
      <c r="B88" s="38">
        <v>37</v>
      </c>
      <c r="C88" s="35" t="s">
        <v>1322</v>
      </c>
      <c r="D88" s="35" t="s">
        <v>3271</v>
      </c>
      <c r="E88" s="36" t="str">
        <f>VLOOKUP(C88,Translate!$C$3:$F$1679,3,FALSE)</f>
        <v>Gofyniad Cyllido Cyfalaf fel yr oedd ar 31 Mawrth</v>
      </c>
      <c r="F88" s="37" t="s">
        <v>3272</v>
      </c>
      <c r="G88" s="35" t="str">
        <f>IF(FrontPage!$E$5=1,E88&amp;F88,C88&amp;D88)</f>
        <v>Gofyniad Cyllido Cyfalaf fel yr oedd ar 31 Mawrth (llinell 33 + llinell 36)</v>
      </c>
      <c r="H88" s="41" t="str">
        <f t="shared" si="3"/>
        <v/>
      </c>
    </row>
    <row r="89" spans="1:8" x14ac:dyDescent="0.25">
      <c r="A89" s="41" t="str">
        <f t="shared" si="2"/>
        <v/>
      </c>
      <c r="C89" s="38" t="s">
        <v>23</v>
      </c>
      <c r="E89" s="36" t="str">
        <f>VLOOKUP(C89,Translate!$C$3:$F$1679,3,FALSE)</f>
        <v>Benthyca, credyd a buddsoddiadau ar ddechrau'r flwyddyn:</v>
      </c>
      <c r="F89" s="37"/>
      <c r="G89" s="35" t="str">
        <f>IF(FrontPage!$E$5=1,E89,C89)</f>
        <v>Benthyca, credyd a buddsoddiadau ar ddechrau'r flwyddyn:</v>
      </c>
      <c r="H89" s="41" t="str">
        <f t="shared" si="3"/>
        <v/>
      </c>
    </row>
    <row r="90" spans="1:8" x14ac:dyDescent="0.25">
      <c r="A90" s="41" t="str">
        <f t="shared" si="2"/>
        <v/>
      </c>
      <c r="B90" s="38">
        <v>38</v>
      </c>
      <c r="C90" s="35" t="s">
        <v>24</v>
      </c>
      <c r="E90" s="36" t="str">
        <f>VLOOKUP(C90,Translate!$C$3:$F$1679,3,FALSE)</f>
        <v>Benthyca gros fel yr oedd ar ddechrau'r flwyddyn</v>
      </c>
      <c r="F90" s="37"/>
      <c r="G90" s="35" t="str">
        <f>IF(FrontPage!$E$5=1,E90,C90)</f>
        <v>Benthyca gros fel yr oedd ar ddechrau'r flwyddyn</v>
      </c>
      <c r="H90" s="41" t="str">
        <f t="shared" si="3"/>
        <v/>
      </c>
    </row>
    <row r="91" spans="1:8" x14ac:dyDescent="0.25">
      <c r="A91" s="41" t="str">
        <f t="shared" si="2"/>
        <v/>
      </c>
      <c r="B91" s="38">
        <v>39</v>
      </c>
      <c r="C91" s="35" t="s">
        <v>25</v>
      </c>
      <c r="E91" s="36" t="str">
        <f>VLOOKUP(C91,Translate!$C$3:$F$1679,3,FALSE)</f>
        <v>Rhwymedigaethau hirdymor eraill ar ddechrau'r flwyddyn</v>
      </c>
      <c r="F91" s="37"/>
      <c r="G91" s="35" t="str">
        <f>IF(FrontPage!$E$5=1,E91,C91)</f>
        <v>Rhwymedigaethau hirdymor eraill ar ddechrau'r flwyddyn</v>
      </c>
      <c r="H91" s="41" t="str">
        <f t="shared" si="3"/>
        <v/>
      </c>
    </row>
    <row r="92" spans="1:8" x14ac:dyDescent="0.25">
      <c r="A92" s="41" t="str">
        <f t="shared" si="2"/>
        <v/>
      </c>
      <c r="B92" s="38">
        <v>40</v>
      </c>
      <c r="C92" s="35" t="s">
        <v>26</v>
      </c>
      <c r="E92" s="36" t="str">
        <f>VLOOKUP(C92,Translate!$C$3:$F$1679,3,FALSE)</f>
        <v>Buddsoddiadau ar ddechrau'r flwyddyn</v>
      </c>
      <c r="F92" s="37"/>
      <c r="G92" s="35" t="str">
        <f>IF(FrontPage!$E$5=1,E92,C92)</f>
        <v>Buddsoddiadau ar ddechrau'r flwyddyn</v>
      </c>
      <c r="H92" s="41" t="str">
        <f t="shared" si="3"/>
        <v/>
      </c>
    </row>
    <row r="93" spans="1:8" x14ac:dyDescent="0.25">
      <c r="A93" s="41" t="str">
        <f t="shared" si="2"/>
        <v/>
      </c>
      <c r="C93" s="220" t="s">
        <v>27</v>
      </c>
      <c r="E93" s="36" t="str">
        <f>VLOOKUP(C93,Translate!$C$3:$F$1679,3,FALSE)</f>
        <v>Benthyca, credyd a buddsoddiadau ar ddiwedd y flwyddyn</v>
      </c>
      <c r="F93" s="37"/>
      <c r="G93" s="35" t="str">
        <f>IF(FrontPage!$E$5=1,E93,C93)</f>
        <v>Benthyca, credyd a buddsoddiadau ar ddiwedd y flwyddyn</v>
      </c>
      <c r="H93" s="41" t="str">
        <f t="shared" si="3"/>
        <v/>
      </c>
    </row>
    <row r="94" spans="1:8" x14ac:dyDescent="0.25">
      <c r="A94" s="41" t="str">
        <f t="shared" si="2"/>
        <v/>
      </c>
      <c r="B94" s="38">
        <v>41</v>
      </c>
      <c r="C94" s="35" t="s">
        <v>28</v>
      </c>
      <c r="E94" s="36" t="str">
        <f>VLOOKUP(C94,Translate!$C$3:$F$1679,3,FALSE)</f>
        <v>Benthyca gros ar ddiwedd y flwyddyn</v>
      </c>
      <c r="F94" s="37"/>
      <c r="G94" s="35" t="str">
        <f>IF(FrontPage!$E$5=1,E94,C94)</f>
        <v>Benthyca gros ar ddiwedd y flwyddyn</v>
      </c>
      <c r="H94" s="41" t="str">
        <f t="shared" si="3"/>
        <v/>
      </c>
    </row>
    <row r="95" spans="1:8" x14ac:dyDescent="0.25">
      <c r="A95" s="41" t="str">
        <f t="shared" si="2"/>
        <v/>
      </c>
      <c r="B95" s="38">
        <v>42</v>
      </c>
      <c r="C95" s="35" t="s">
        <v>29</v>
      </c>
      <c r="E95" s="36" t="str">
        <f>VLOOKUP(C95,Translate!$C$3:$F$1679,3,FALSE)</f>
        <v>Rhwymedigaethau hirdymor eraill ar ddiwedd y flwyddyn</v>
      </c>
      <c r="F95" s="37"/>
      <c r="G95" s="35" t="str">
        <f>IF(FrontPage!$E$5=1,E95,C95)</f>
        <v>Rhwymedigaethau hirdymor eraill ar ddiwedd y flwyddyn</v>
      </c>
      <c r="H95" s="41" t="str">
        <f t="shared" si="3"/>
        <v/>
      </c>
    </row>
    <row r="96" spans="1:8" x14ac:dyDescent="0.25">
      <c r="A96" s="41" t="str">
        <f t="shared" si="2"/>
        <v/>
      </c>
      <c r="B96" s="38">
        <v>43</v>
      </c>
      <c r="C96" s="38" t="s">
        <v>30</v>
      </c>
      <c r="E96" s="36" t="str">
        <f>VLOOKUP(C96,Translate!$C$3:$F$1679,3,FALSE)</f>
        <v>Buddsoddiadau ar ddiwedd y flwyddyn</v>
      </c>
      <c r="F96" s="37"/>
      <c r="G96" s="35" t="str">
        <f>IF(FrontPage!$E$5=1,E96,C96)</f>
        <v>Buddsoddiadau ar ddiwedd y flwyddyn</v>
      </c>
      <c r="H96" s="41" t="str">
        <f t="shared" si="3"/>
        <v/>
      </c>
    </row>
    <row r="97" spans="1:8" x14ac:dyDescent="0.25">
      <c r="A97" s="41" t="str">
        <f t="shared" si="2"/>
        <v/>
      </c>
      <c r="C97" s="38" t="s">
        <v>31</v>
      </c>
      <c r="E97" s="36" t="str">
        <f>VLOOKUP(C97,Translate!$C$3:$F$1679,3,FALSE)</f>
        <v>Ffin weithredol a therfyn awdurdodedig</v>
      </c>
      <c r="F97" s="37"/>
      <c r="G97" s="35" t="str">
        <f>IF(FrontPage!$E$5=1,E97,C97)</f>
        <v>Ffin weithredol a therfyn awdurdodedig</v>
      </c>
      <c r="H97" s="41" t="str">
        <f t="shared" si="3"/>
        <v/>
      </c>
    </row>
    <row r="98" spans="1:8" x14ac:dyDescent="0.25">
      <c r="A98" s="41" t="str">
        <f t="shared" si="2"/>
        <v/>
      </c>
      <c r="B98" s="38">
        <v>44</v>
      </c>
      <c r="C98" s="35" t="s">
        <v>32</v>
      </c>
      <c r="E98" s="36" t="str">
        <f>VLOOKUP(C98,Translate!$C$3:$F$1679,3,FALSE)</f>
        <v>Rhagolygon ffin weithredol ar gyfer dyled allanol yn ystod y flwyddyn</v>
      </c>
      <c r="F98" s="37"/>
      <c r="G98" s="35" t="str">
        <f>IF(FrontPage!$E$5=1,E98,C98)</f>
        <v>Rhagolygon ffin weithredol ar gyfer dyled allanol yn ystod y flwyddyn</v>
      </c>
      <c r="H98" s="41" t="str">
        <f t="shared" si="3"/>
        <v/>
      </c>
    </row>
    <row r="99" spans="1:8" x14ac:dyDescent="0.25">
      <c r="A99" s="41" t="str">
        <f t="shared" si="2"/>
        <v/>
      </c>
      <c r="B99" s="38">
        <v>45</v>
      </c>
      <c r="C99" s="35" t="s">
        <v>33</v>
      </c>
      <c r="E99" s="36" t="str">
        <f>VLOOKUP(C99,Translate!$C$3:$F$1679,3,FALSE)</f>
        <v>Rhagolygon uchafswm awdurdodedig ar gyfer dyled allanol yn ystod y flwyddyn</v>
      </c>
      <c r="F99" s="37"/>
      <c r="G99" s="35" t="str">
        <f>IF(FrontPage!$E$5=1,E99,C99)</f>
        <v>Rhagolygon uchafswm awdurdodedig ar gyfer dyled allanol yn ystod y flwyddyn</v>
      </c>
      <c r="H99" s="41" t="str">
        <f t="shared" si="3"/>
        <v/>
      </c>
    </row>
    <row r="100" spans="1:8" x14ac:dyDescent="0.25">
      <c r="A100" s="41" t="str">
        <f t="shared" si="2"/>
        <v/>
      </c>
      <c r="C100" s="38" t="s">
        <v>237</v>
      </c>
      <c r="E100" s="36" t="str">
        <f>VLOOKUP(C100,Translate!$C$3:$F$1679,3,FALSE)</f>
        <v>Cyfanswm derbyniadau:</v>
      </c>
      <c r="F100" s="37"/>
      <c r="G100" s="35" t="str">
        <f>IF(FrontPage!$E$5=1,E100,C100)</f>
        <v>Cyfanswm derbyniadau:</v>
      </c>
      <c r="H100" s="41" t="str">
        <f t="shared" si="3"/>
        <v/>
      </c>
    </row>
    <row r="101" spans="1:8" x14ac:dyDescent="0.25">
      <c r="A101" s="41" t="str">
        <f t="shared" si="2"/>
        <v/>
      </c>
      <c r="B101" s="38">
        <v>20</v>
      </c>
      <c r="C101" s="35" t="s">
        <v>12</v>
      </c>
      <c r="E101" s="36" t="str">
        <f>VLOOKUP(C101,Translate!$C$3:$F$1679,3,FALSE)</f>
        <v>Cyfanswm derbyniadau cyfalaf yn ystod y flwyddyn - HRA</v>
      </c>
      <c r="F101" s="37"/>
      <c r="G101" s="35" t="str">
        <f>IF(FrontPage!$E$5=1,E101,C101)</f>
        <v>Cyfanswm derbyniadau cyfalaf yn ystod y flwyddyn - HRA</v>
      </c>
      <c r="H101" s="41" t="str">
        <f t="shared" si="3"/>
        <v/>
      </c>
    </row>
    <row r="102" spans="1:8" x14ac:dyDescent="0.25">
      <c r="A102" s="41" t="str">
        <f t="shared" si="2"/>
        <v/>
      </c>
      <c r="B102" s="38">
        <v>21</v>
      </c>
      <c r="C102" s="35" t="s">
        <v>13</v>
      </c>
      <c r="E102" s="36" t="str">
        <f>VLOOKUP(C102,Translate!$C$3:$F$1679,3,FALSE)</f>
        <v>Cyfanswm derbyniadau cyfalaf yn ystod y flwyddyn, ddim HRA</v>
      </c>
      <c r="F102" s="37"/>
      <c r="G102" s="35" t="str">
        <f>IF(FrontPage!$E$5=1,E102,C102)</f>
        <v>Cyfanswm derbyniadau cyfalaf yn ystod y flwyddyn, ddim HRA</v>
      </c>
      <c r="H102" s="41" t="str">
        <f t="shared" si="3"/>
        <v/>
      </c>
    </row>
    <row r="103" spans="1:8" x14ac:dyDescent="0.25">
      <c r="A103" s="41" t="str">
        <f t="shared" si="2"/>
        <v/>
      </c>
      <c r="B103" s="38">
        <v>22</v>
      </c>
      <c r="C103" s="38" t="s">
        <v>1352</v>
      </c>
      <c r="D103" s="35" t="s">
        <v>676</v>
      </c>
      <c r="E103" s="36" t="str">
        <f>VLOOKUP(C103,Translate!$C$3:$F$1679,3,FALSE)</f>
        <v>Cyfanswm derbyniadau cyfalaf yn ystod y flwyddyn</v>
      </c>
      <c r="F103" s="37" t="s">
        <v>3273</v>
      </c>
      <c r="G103" s="35" t="str">
        <f>IF(FrontPage!$E$5=1,E103&amp;F103,C103&amp;D103)</f>
        <v>Cyfanswm derbyniadau cyfalaf yn ystod y flwyddyn (llinellau 20 ac 21)</v>
      </c>
      <c r="H103" s="41" t="str">
        <f t="shared" si="3"/>
        <v/>
      </c>
    </row>
    <row r="104" spans="1:8" x14ac:dyDescent="0.25">
      <c r="A104" s="41" t="str">
        <f t="shared" si="2"/>
        <v/>
      </c>
      <c r="C104" s="220" t="s">
        <v>3638</v>
      </c>
      <c r="E104" s="36" t="str">
        <f>VLOOKUP(C104,Translate!$C$3:$F$1679,3,FALSE)</f>
        <v>Cwmniau'r Awdurdodau Lleol</v>
      </c>
      <c r="F104" s="37"/>
      <c r="G104" s="35" t="str">
        <f>IF(FrontPage!$E$5=1,E104,C104)</f>
        <v>Cwmniau'r Awdurdodau Lleol</v>
      </c>
      <c r="H104" s="41" t="str">
        <f t="shared" si="3"/>
        <v/>
      </c>
    </row>
    <row r="105" spans="1:8" x14ac:dyDescent="0.25">
      <c r="A105" s="41" t="str">
        <f t="shared" si="2"/>
        <v/>
      </c>
      <c r="C105" s="38" t="s">
        <v>255</v>
      </c>
      <c r="E105" s="36" t="str">
        <f>VLOOKUP(C105,Translate!$C$3:$F$1679,3,FALSE)</f>
        <v>Memorandwm ar rwymedigaethau ychwanegol cwmniau awdurdodau lleol</v>
      </c>
      <c r="F105" s="37"/>
      <c r="G105" s="35" t="str">
        <f>IF(FrontPage!$E$5=1,E105,C105)</f>
        <v>Memorandwm ar rwymedigaethau ychwanegol cwmniau awdurdodau lleol</v>
      </c>
      <c r="H105" s="41" t="str">
        <f t="shared" si="3"/>
        <v/>
      </c>
    </row>
    <row r="106" spans="1:8" x14ac:dyDescent="0.25">
      <c r="A106" s="41" t="str">
        <f t="shared" si="2"/>
        <v/>
      </c>
      <c r="B106" s="38">
        <v>46</v>
      </c>
      <c r="C106" s="35" t="s">
        <v>34</v>
      </c>
      <c r="E106" s="36" t="str">
        <f>VLOOKUP(C106,Translate!$C$3:$F$1679,3,FALSE)</f>
        <v>Benthyca gros a rhwymedigaethau hirdymor eraill ar ddechrau'r flwyddyn</v>
      </c>
      <c r="F106" s="37"/>
      <c r="G106" s="35" t="str">
        <f>IF(FrontPage!$E$5=1,E106,C106)</f>
        <v>Benthyca gros a rhwymedigaethau hirdymor eraill ar ddechrau'r flwyddyn</v>
      </c>
      <c r="H106" s="41" t="str">
        <f t="shared" si="3"/>
        <v/>
      </c>
    </row>
    <row r="107" spans="1:8" x14ac:dyDescent="0.25">
      <c r="A107" s="41" t="str">
        <f t="shared" si="2"/>
        <v/>
      </c>
      <c r="B107" s="38">
        <v>47</v>
      </c>
      <c r="C107" s="38" t="s">
        <v>35</v>
      </c>
      <c r="E107" s="36" t="str">
        <f>VLOOKUP(C107,Translate!$C$3:$F$1679,3,FALSE)</f>
        <v>Benthyca gros a rhwymedigaethau hirdymor eraill ar ddiwedd y flwyddyn</v>
      </c>
      <c r="F107" s="37"/>
      <c r="G107" s="35" t="str">
        <f>IF(FrontPage!$E$5=1,E107,C107)</f>
        <v>Benthyca gros a rhwymedigaethau hirdymor eraill ar ddiwedd y flwyddyn</v>
      </c>
      <c r="H107" s="41" t="str">
        <f t="shared" si="3"/>
        <v/>
      </c>
    </row>
    <row r="108" spans="1:8" s="41" customFormat="1" ht="13" x14ac:dyDescent="0.25">
      <c r="B108" s="64" t="s">
        <v>218</v>
      </c>
      <c r="C108" s="42"/>
      <c r="D108" s="42"/>
      <c r="E108" s="42"/>
      <c r="F108" s="43"/>
      <c r="G108" s="43"/>
      <c r="H108" s="41">
        <f t="shared" si="3"/>
        <v>0</v>
      </c>
    </row>
    <row r="109" spans="1:8" x14ac:dyDescent="0.25">
      <c r="A109" s="41"/>
      <c r="C109" s="35" t="s">
        <v>218</v>
      </c>
      <c r="E109" s="36" t="str">
        <f>VLOOKUP(C109,Translate!$C$3:$F$1679,3,FALSE)</f>
        <v>Y Baich o Ymateb i'r Arolwg</v>
      </c>
      <c r="F109" s="37"/>
      <c r="G109" s="35" t="str">
        <f>IF(FrontPage!$E$5=1,E109,C109)</f>
        <v>Y Baich o Ymateb i'r Arolwg</v>
      </c>
      <c r="H109" s="41">
        <f t="shared" si="3"/>
        <v>0</v>
      </c>
    </row>
    <row r="110" spans="1:8" ht="12.75" customHeight="1" x14ac:dyDescent="0.25">
      <c r="A110" s="41"/>
      <c r="C110" s="35" t="s">
        <v>823</v>
      </c>
      <c r="E110" s="36" t="str">
        <f>VLOOKUP(C110,Translate!$C$3:$F$1679,3,FALSE)</f>
        <v xml:space="preserve">Mae Llywodraeth Cymru yn monitro'r baich o lenwi'r ffurflen casglu data hon. </v>
      </c>
      <c r="F110" s="37"/>
      <c r="G110" s="35" t="str">
        <f>IF(FrontPage!$E$5=1,E110,C110)</f>
        <v xml:space="preserve">Mae Llywodraeth Cymru yn monitro'r baich o lenwi'r ffurflen casglu data hon. </v>
      </c>
      <c r="H110" s="41">
        <f t="shared" si="3"/>
        <v>0</v>
      </c>
    </row>
    <row r="111" spans="1:8" ht="25" x14ac:dyDescent="0.25">
      <c r="C111" s="35" t="s">
        <v>256</v>
      </c>
      <c r="E111" s="36" t="str">
        <f>VLOOKUP(C111,Translate!$C$3:$F$1679,3,FALSE)</f>
        <v xml:space="preserve">Nodwch yr amser a gymerwyd gennych chi (ac unrhyw gydweithwyr) i baratoi ac anfon y ffurflen. </v>
      </c>
      <c r="F111" s="37"/>
      <c r="G111" s="35" t="str">
        <f>IF(FrontPage!$E$5=1,E111,C111)</f>
        <v xml:space="preserve">Nodwch yr amser a gymerwyd gennych chi (ac unrhyw gydweithwyr) i baratoi ac anfon y ffurflen. </v>
      </c>
      <c r="H111" s="41">
        <f t="shared" si="3"/>
        <v>0</v>
      </c>
    </row>
    <row r="112" spans="1:8" ht="25" x14ac:dyDescent="0.25">
      <c r="C112" s="35" t="s">
        <v>257</v>
      </c>
      <c r="E112" s="36" t="str">
        <f>VLOOKUP(C112,Translate!$C$3:$F$1679,3,FALSE)</f>
        <v>Dylech gynnwys yr amser a dreuliwyd ar weithgarwch i baratoi ac anfon y ffurflen hon yn unig, megis:</v>
      </c>
      <c r="F112" s="37"/>
      <c r="G112" s="35" t="str">
        <f>IF(FrontPage!$E$5=1,E112,C112)</f>
        <v>Dylech gynnwys yr amser a dreuliwyd ar weithgarwch i baratoi ac anfon y ffurflen hon yn unig, megis:</v>
      </c>
      <c r="H112" s="41">
        <f t="shared" si="3"/>
        <v>0</v>
      </c>
    </row>
    <row r="113" spans="3:8" x14ac:dyDescent="0.25">
      <c r="C113" s="35" t="s">
        <v>807</v>
      </c>
      <c r="E113" s="36" t="str">
        <f>VLOOKUP(C113,Translate!$C$3:$F$1679,3,FALSE)</f>
        <v>casglu, dadansoddi a chyfuno'r cofnodion a'r data gofynnol</v>
      </c>
      <c r="F113" s="37"/>
      <c r="G113" s="35" t="str">
        <f>IF(FrontPage!$E$5=1,E113,C113)</f>
        <v>casglu, dadansoddi a chyfuno'r cofnodion a'r data gofynnol</v>
      </c>
      <c r="H113" s="41">
        <f t="shared" si="3"/>
        <v>0</v>
      </c>
    </row>
    <row r="114" spans="3:8" x14ac:dyDescent="0.25">
      <c r="C114" s="35" t="s">
        <v>809</v>
      </c>
      <c r="E114" s="36" t="str">
        <f>VLOOKUP(C114,Translate!$C$3:$F$1679,3,FALSE)</f>
        <v>cwblhau, gwirio, diwygio a chymeradwyo'r ffurflen.</v>
      </c>
      <c r="F114" s="37"/>
      <c r="G114" s="35" t="str">
        <f>IF(FrontPage!$E$5=1,E114,C114)</f>
        <v>cwblhau, gwirio, diwygio a chymeradwyo'r ffurflen.</v>
      </c>
      <c r="H114" s="41">
        <f t="shared" si="3"/>
        <v>0</v>
      </c>
    </row>
    <row r="115" spans="3:8" x14ac:dyDescent="0.25">
      <c r="C115" s="35" t="s">
        <v>219</v>
      </c>
      <c r="E115" s="36" t="str">
        <f>VLOOKUP(C115,Translate!$C$3:$F$1679,3,FALSE)</f>
        <v>Nifer yr oriau</v>
      </c>
      <c r="F115" s="37"/>
      <c r="G115" s="35" t="str">
        <f>IF(FrontPage!$E$5=1,E115,C115)</f>
        <v>Nifer yr oriau</v>
      </c>
      <c r="H115" s="41">
        <f t="shared" si="3"/>
        <v>0</v>
      </c>
    </row>
    <row r="116" spans="3:8" x14ac:dyDescent="0.25">
      <c r="C116" s="35" t="s">
        <v>820</v>
      </c>
      <c r="E116" s="36" t="str">
        <f>VLOOKUP(C116,Translate!$C$3:$F$1679,3,FALSE)</f>
        <v>Mae croeso i chi ychwanegu unrhyw sylwadau</v>
      </c>
      <c r="F116" s="37"/>
      <c r="G116" s="35" t="str">
        <f>IF(FrontPage!$E$5=1,E116,C116)</f>
        <v>Mae croeso i chi ychwanegu unrhyw sylwadau</v>
      </c>
      <c r="H116" s="41">
        <f t="shared" si="3"/>
        <v>0</v>
      </c>
    </row>
    <row r="117" spans="3:8" x14ac:dyDescent="0.25">
      <c r="C117" s="35" t="s">
        <v>790</v>
      </c>
      <c r="E117" s="36" t="str">
        <f>VLOOKUP(C117,Translate!$C$3:$F$1679,3,FALSE)</f>
        <v>Sylwadau</v>
      </c>
      <c r="F117" s="37"/>
      <c r="G117" s="35" t="str">
        <f>IF(FrontPage!$E$5=1,E117,C117)</f>
        <v>Sylwadau</v>
      </c>
      <c r="H117" s="41">
        <f t="shared" si="3"/>
        <v>0</v>
      </c>
    </row>
    <row r="118" spans="3:8" ht="25" x14ac:dyDescent="0.25">
      <c r="C118" s="35" t="s">
        <v>793</v>
      </c>
      <c r="E118" s="36" t="str">
        <f>VLOOKUP(C118,Translate!$C$3:$F$1679,3,FALSE)</f>
        <v>Cliciwch ar y ddolen isod i gael canllawiau ar gyfer y ffurflenni unigol (mae angen mynediad at y we)</v>
      </c>
      <c r="F118" s="37"/>
      <c r="G118" s="35" t="str">
        <f>IF(FrontPage!$E$5=1,E118,C118)</f>
        <v>Cliciwch ar y ddolen isod i gael canllawiau ar gyfer y ffurflenni unigol (mae angen mynediad at y we)</v>
      </c>
      <c r="H118" s="41">
        <f t="shared" si="3"/>
        <v>0</v>
      </c>
    </row>
    <row r="119" spans="3:8" x14ac:dyDescent="0.25">
      <c r="C119" s="35" t="s">
        <v>220</v>
      </c>
      <c r="E119" s="36" t="str">
        <f>VLOOKUP(C119,Translate!$C$3:$F$1679,3,FALSE)</f>
        <v>Hyperddolen canllawiau</v>
      </c>
      <c r="F119" s="37"/>
      <c r="G119" s="35" t="str">
        <f>IF(FrontPage!$E$5=1,E119,C119)</f>
        <v>Hyperddolen canllawiau</v>
      </c>
      <c r="H119" s="41">
        <f t="shared" si="3"/>
        <v>0</v>
      </c>
    </row>
    <row r="120" spans="3:8" ht="38.25" customHeight="1" x14ac:dyDescent="0.25">
      <c r="C120" s="35" t="s">
        <v>831</v>
      </c>
      <c r="E120" s="36" t="str">
        <f>VLOOKUP(C120,Translate!$C$3:$F$1679,3,FALSE)</f>
        <v xml:space="preserve">Rydym bob amser yn ceisio gwella'r ffurflen i'w gwneud yn haws i'w llenwi, gan barhau i sicrhau cywirdeb data a chysondeb ar gyfer yr holl awdurdodau. Os oes gennych unrhyw sylwadau neu awgrymiadau a allai fod yn ddefnyddiol, nodwch nhw isod: </v>
      </c>
      <c r="F120" s="37"/>
      <c r="G120" s="35" t="str">
        <f>IF(FrontPage!$E$5=1,E120,C120)</f>
        <v xml:space="preserve">Rydym bob amser yn ceisio gwella'r ffurflen i'w gwneud yn haws i'w llenwi, gan barhau i sicrhau cywirdeb data a chysondeb ar gyfer yr holl awdurdodau. Os oes gennych unrhyw sylwadau neu awgrymiadau a allai fod yn ddefnyddiol, nodwch nhw isod: </v>
      </c>
      <c r="H120" s="41">
        <f t="shared" si="3"/>
        <v>0</v>
      </c>
    </row>
    <row r="121" spans="3:8" x14ac:dyDescent="0.25">
      <c r="C121" s="35" t="s">
        <v>221</v>
      </c>
      <c r="E121" s="36" t="str">
        <f>VLOOKUP(C121,Translate!$C$3:$F$1679,3,FALSE)</f>
        <v>Dyluniad y ffurflen</v>
      </c>
      <c r="F121" s="37"/>
      <c r="G121" s="35" t="str">
        <f>IF(FrontPage!$E$5=1,E121,C121)</f>
        <v>Dyluniad y ffurflen</v>
      </c>
      <c r="H121" s="41">
        <f t="shared" si="3"/>
        <v>0</v>
      </c>
    </row>
    <row r="122" spans="3:8" x14ac:dyDescent="0.25">
      <c r="C122" s="35" t="s">
        <v>222</v>
      </c>
      <c r="E122" s="36" t="str">
        <f>VLOOKUP(C122,Translate!$C$3:$F$1679,3,FALSE)</f>
        <v>Dilysu</v>
      </c>
      <c r="F122" s="37"/>
      <c r="G122" s="35" t="str">
        <f>IF(FrontPage!$E$5=1,E122,C122)</f>
        <v>Dilysu</v>
      </c>
      <c r="H122" s="41">
        <f t="shared" si="3"/>
        <v>0</v>
      </c>
    </row>
    <row r="123" spans="3:8" x14ac:dyDescent="0.25">
      <c r="C123" s="35" t="s">
        <v>223</v>
      </c>
      <c r="E123" s="36" t="str">
        <f>VLOOKUP(C123,Translate!$C$3:$F$1679,3,FALSE)</f>
        <v>Dogfennaeth</v>
      </c>
      <c r="F123" s="37"/>
      <c r="G123" s="35" t="str">
        <f>IF(FrontPage!$E$5=1,E123,C123)</f>
        <v>Dogfennaeth</v>
      </c>
      <c r="H123" s="41">
        <f t="shared" si="3"/>
        <v>0</v>
      </c>
    </row>
    <row r="124" spans="3:8" x14ac:dyDescent="0.25">
      <c r="C124" s="35" t="s">
        <v>1114</v>
      </c>
      <c r="E124" s="36" t="str">
        <f>VLOOKUP(C124,Translate!$C$3:$F$1679,3,FALSE)</f>
        <v>Sylwadau cyffredinol</v>
      </c>
      <c r="F124" s="37"/>
      <c r="G124" s="35" t="str">
        <f>IF(FrontPage!$E$5=1,E124,C124)</f>
        <v>Sylwadau cyffredinol</v>
      </c>
      <c r="H124" s="41">
        <f t="shared" si="3"/>
        <v>0</v>
      </c>
    </row>
    <row r="125" spans="3:8" x14ac:dyDescent="0.25">
      <c r="C125" s="35" t="s">
        <v>852</v>
      </c>
      <c r="E125" s="36" t="str">
        <f>VLOOKUP(C125,Translate!$C$3:$F$1679,3,FALSE)</f>
        <v>Rhowch sylw</v>
      </c>
      <c r="F125" s="37"/>
      <c r="G125" s="35" t="str">
        <f>IF(FrontPage!$E$5=1,E125,C125)</f>
        <v>Rhowch sylw</v>
      </c>
      <c r="H125" s="41">
        <f t="shared" si="3"/>
        <v>0</v>
      </c>
    </row>
    <row r="126" spans="3:8" x14ac:dyDescent="0.25">
      <c r="C126" s="35" t="s">
        <v>859</v>
      </c>
      <c r="E126" s="36" t="str">
        <f>VLOOKUP(C126,Translate!$C$3:$F$1679,3,FALSE)</f>
        <v>Gwiriadau dilysu - ychwanegwch sylwadau lle gofynnir am hynny</v>
      </c>
      <c r="F126" s="37"/>
      <c r="G126" s="35" t="str">
        <f>IF(FrontPage!$E$5=1,E126,C126)</f>
        <v>Gwiriadau dilysu - ychwanegwch sylwadau lle gofynnir am hynny</v>
      </c>
      <c r="H126" s="41">
        <f t="shared" si="3"/>
        <v>0</v>
      </c>
    </row>
    <row r="127" spans="3:8" x14ac:dyDescent="0.25">
      <c r="C127" s="35" t="s">
        <v>856</v>
      </c>
      <c r="E127" s="36" t="str">
        <f>VLOOKUP(C127,Translate!$C$3:$F$1679,3,FALSE)</f>
        <v>Blwyddyn</v>
      </c>
      <c r="F127" s="37"/>
      <c r="G127" s="35" t="str">
        <f>IF(FrontPage!$E$5=1,E127,C127)</f>
        <v>Blwyddyn</v>
      </c>
      <c r="H127" s="41">
        <f t="shared" si="3"/>
        <v>0</v>
      </c>
    </row>
    <row r="128" spans="3:8" x14ac:dyDescent="0.25">
      <c r="C128" s="35" t="s">
        <v>3266</v>
      </c>
      <c r="E128" s="36" t="str">
        <f>VLOOKUP(C128,Translate!$C$3:$F$1679,3,FALSE)</f>
        <v>Goddefiant</v>
      </c>
      <c r="F128" s="37"/>
      <c r="G128" s="35" t="str">
        <f>IF(FrontPage!$E$5=1,E128,C128)</f>
        <v>Goddefiant</v>
      </c>
      <c r="H128" s="41">
        <f t="shared" si="3"/>
        <v>0</v>
      </c>
    </row>
    <row r="129" spans="3:8" ht="27" customHeight="1" x14ac:dyDescent="0.25">
      <c r="C129" s="35" t="s">
        <v>3279</v>
      </c>
      <c r="E129" s="36" t="str">
        <f>VLOOKUP(C129,Translate!$C$3:$F$1679,3,FALSE)</f>
        <v>Defnyddiwch y blwch isod i roi disgrifiad byr o unrhyw newidiadau mawr mewn amgylchiadau a allai ddylanwadu ar ffigurau rhagamcanol o gwmpas yr adeg hon.</v>
      </c>
      <c r="F129" s="37"/>
      <c r="G129" s="35" t="str">
        <f>IF(FrontPage!$E$5=1,E129,C129)</f>
        <v>Defnyddiwch y blwch isod i roi disgrifiad byr o unrhyw newidiadau mawr mewn amgylchiadau a allai ddylanwadu ar ffigurau rhagamcanol o gwmpas yr adeg hon.</v>
      </c>
      <c r="H129" s="41">
        <f>A129</f>
        <v>0</v>
      </c>
    </row>
    <row r="130" spans="3:8" ht="25.5" customHeight="1" x14ac:dyDescent="0.25">
      <c r="C130" s="35" t="s">
        <v>3280</v>
      </c>
      <c r="E130" s="36" t="str">
        <f>VLOOKUP(C130,Translate!$C$3:$F$1679,3,FALSE)</f>
        <v>Er enghraifft: oediadau mewn prosiectau, newid mewn blaenoriaethau ar gyfer buddsoddi cyfalaf neu wariant cyfalaf y gallai fod angen eu hariannu drwy gyfarwyddyd cyfalafu.</v>
      </c>
      <c r="F130" s="37"/>
      <c r="G130" s="35" t="str">
        <f>IF(FrontPage!$E$5=1,E130,C130)</f>
        <v>Er enghraifft: oediadau mewn prosiectau, newid mewn blaenoriaethau ar gyfer buddsoddi cyfalaf neu wariant cyfalaf y gallai fod angen eu hariannu drwy gyfarwyddyd cyfalafu.</v>
      </c>
      <c r="H130" s="41">
        <f>A130</f>
        <v>0</v>
      </c>
    </row>
  </sheetData>
  <sheetProtection sheet="1" autoFilter="0"/>
  <autoFilter ref="A2:H107" xr:uid="{00000000-0009-0000-0000-000008000000}"/>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A49317340</value>
    </field>
    <field name="Objective-Title">
      <value order="0">CFR Return 2024-25</value>
    </field>
    <field name="Objective-Description">
      <value order="0"/>
    </field>
    <field name="Objective-CreationStamp">
      <value order="0">2024-01-22T16:32:54Z</value>
    </field>
    <field name="Objective-IsApproved">
      <value order="0">false</value>
    </field>
    <field name="Objective-IsPublished">
      <value order="0">false</value>
    </field>
    <field name="Objective-DatePublished">
      <value order="0"/>
    </field>
    <field name="Objective-ModificationStamp">
      <value order="0">2024-02-20T12:17:25Z</value>
    </field>
    <field name="Objective-Owner">
      <value order="0">Kelly, Frank (COOG - DDAT - KAS - Statistical Services)</value>
    </field>
    <field name="Objective-Path">
      <value order="0">Objective Global Folder:#Business File Plan:WG Organisational Groups:NEW - Post April 2022 - Chief Operating Officer:Chief Operating Officer (COO) - KAS - Chief Statistician:1 - Save:# LEGACY VFP - Statistical Services:Economic, Finance &amp; Transport:Local Government Finance Statistics:Forms-Capital:Local Government Finance Statistics - Capital - Capital Forecast Return (CFR) - 2019-2024:LGFS-CFR-24-Docs</value>
    </field>
    <field name="Objective-Parent">
      <value order="0">LGFS-CFR-24-Docs</value>
    </field>
    <field name="Objective-State">
      <value order="0">Being Drafted</value>
    </field>
    <field name="Objective-VersionId">
      <value order="0">vA93638052</value>
    </field>
    <field name="Objective-Version">
      <value order="0">0.7</value>
    </field>
    <field name="Objective-VersionNumber">
      <value order="0">7</value>
    </field>
    <field name="Objective-VersionComment">
      <value order="0"/>
    </field>
    <field name="Objective-FileNumber">
      <value order="0">qA1364030</value>
    </field>
    <field name="Objective-Classification">
      <value order="0">Official</value>
    </field>
    <field name="Objective-Caveats">
      <value order="0"/>
    </field>
  </systemFields>
  <catalogues>
    <catalogue name="Document Type Catalogue" type="type" ori="id:cA14">
      <field name="Objective-Date Acquired">
        <value order="0">2024-01-22T00:00:00Z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FrontPage</vt:lpstr>
      <vt:lpstr>Page1</vt:lpstr>
      <vt:lpstr>Page2</vt:lpstr>
      <vt:lpstr>Narrative</vt:lpstr>
      <vt:lpstr>Comments</vt:lpstr>
      <vt:lpstr>Survey Response Burden</vt:lpstr>
      <vt:lpstr>Transfer</vt:lpstr>
      <vt:lpstr>Details</vt:lpstr>
      <vt:lpstr>Text</vt:lpstr>
      <vt:lpstr>Translate</vt:lpstr>
      <vt:lpstr>ValData</vt:lpstr>
      <vt:lpstr>_tab1</vt:lpstr>
      <vt:lpstr>Addresses</vt:lpstr>
      <vt:lpstr>Authority</vt:lpstr>
      <vt:lpstr>Page1</vt:lpstr>
      <vt:lpstr>Page2</vt:lpstr>
      <vt:lpstr>Comments!Print_Area</vt:lpstr>
      <vt:lpstr>FrontPage!Print_Area</vt:lpstr>
      <vt:lpstr>Narrative!Print_Area</vt:lpstr>
      <vt:lpstr>Page1!Print_Area</vt:lpstr>
      <vt:lpstr>Page2!Print_Area</vt:lpstr>
      <vt:lpstr>'Survey Response Burden'!Print_Area</vt:lpstr>
      <vt:lpstr>UANumber</vt:lpstr>
      <vt:lpstr>ValP1</vt:lpstr>
      <vt:lpstr>ValP2</vt:lpstr>
      <vt:lpstr>Vtab</vt:lpstr>
      <vt:lpstr>Year</vt:lpstr>
      <vt:lpstr>Year_dash</vt:lpstr>
      <vt:lpstr>YoYOut</vt:lpstr>
    </vt:vector>
  </TitlesOfParts>
  <Company>National Assembly for Wales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Newby</dc:creator>
  <cp:lastModifiedBy>Cox, Jonathan (COOG - DDAT - KAS - Statistical Service</cp:lastModifiedBy>
  <cp:lastPrinted>2020-03-03T18:09:22Z</cp:lastPrinted>
  <dcterms:created xsi:type="dcterms:W3CDTF">2007-02-26T09:41:34Z</dcterms:created>
  <dcterms:modified xsi:type="dcterms:W3CDTF">2024-02-21T09:12:48Z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A49317340</vt:lpwstr>
  </property>
  <property fmtid="{D5CDD505-2E9C-101B-9397-08002B2CF9AE}" pid="3" name="Objective-Title">
    <vt:lpwstr>CFR Return 2024-25</vt:lpwstr>
  </property>
  <property fmtid="{D5CDD505-2E9C-101B-9397-08002B2CF9AE}" pid="4" name="Objective-Comment">
    <vt:lpwstr/>
  </property>
  <property fmtid="{D5CDD505-2E9C-101B-9397-08002B2CF9AE}" pid="5" name="Objective-CreationStamp">
    <vt:filetime>2024-01-22T16:32:54Z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2024-02-20T12:17:25Z</vt:filetime>
  </property>
  <property fmtid="{D5CDD505-2E9C-101B-9397-08002B2CF9AE}" pid="10" name="Objective-Owner">
    <vt:lpwstr>Kelly, Frank (COOG - DDAT - KAS - Statistical Services)</vt:lpwstr>
  </property>
  <property fmtid="{D5CDD505-2E9C-101B-9397-08002B2CF9AE}" pid="11" name="Objective-Path">
    <vt:lpwstr>Objective Global Folder:#Business File Plan:WG Organisational Groups:NEW - Post April 2022 - Chief Operating Officer:Chief Operating Officer (COO) - KAS - Chief Statistician:1 - Save:# LEGACY VFP - Statistical Services:Economic, Finance &amp; Transport:Local Government Finance Statistics:Forms-Capital:Local Government Finance Statistics - Capital - Capital Forecast Return (CFR) - 2019-2024:LGFS-CFR-24-Docs:</vt:lpwstr>
  </property>
  <property fmtid="{D5CDD505-2E9C-101B-9397-08002B2CF9AE}" pid="12" name="Objective-Parent">
    <vt:lpwstr>LGFS-CFR-24-Docs</vt:lpwstr>
  </property>
  <property fmtid="{D5CDD505-2E9C-101B-9397-08002B2CF9AE}" pid="13" name="Objective-State">
    <vt:lpwstr>Being Drafted</vt:lpwstr>
  </property>
  <property fmtid="{D5CDD505-2E9C-101B-9397-08002B2CF9AE}" pid="14" name="Objective-Version">
    <vt:lpwstr>0.7</vt:lpwstr>
  </property>
  <property fmtid="{D5CDD505-2E9C-101B-9397-08002B2CF9AE}" pid="15" name="Objective-VersionNumber">
    <vt:r8>7</vt:r8>
  </property>
  <property fmtid="{D5CDD505-2E9C-101B-9397-08002B2CF9AE}" pid="16" name="Objective-VersionComment">
    <vt:lpwstr/>
  </property>
  <property fmtid="{D5CDD505-2E9C-101B-9397-08002B2CF9AE}" pid="17" name="Objective-FileNumber">
    <vt:lpwstr>qA1364030</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2019-02-14T00:00:00Z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vA93638052</vt:lpwstr>
  </property>
  <property fmtid="{D5CDD505-2E9C-101B-9397-08002B2CF9AE}" pid="27" name="Objective-Language">
    <vt:lpwstr/>
  </property>
  <property fmtid="{D5CDD505-2E9C-101B-9397-08002B2CF9AE}" pid="28" name="Objective-Date Acquired">
    <vt:filetime>2024-01-22T00:00:00Z</vt:filetime>
  </property>
  <property fmtid="{D5CDD505-2E9C-101B-9397-08002B2CF9AE}" pid="29" name="Objective-What to Keep">
    <vt:lpwstr/>
  </property>
  <property fmtid="{D5CDD505-2E9C-101B-9397-08002B2CF9AE}" pid="30" name="Objective-Official Translation">
    <vt:lpwstr/>
  </property>
  <property fmtid="{D5CDD505-2E9C-101B-9397-08002B2CF9AE}" pid="31" name="Objective-Connect Creator">
    <vt:lpwstr/>
  </property>
</Properties>
</file>